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uterG\Desktop\ЗАМ ГЛАВЫ\ЗАМ 2022 год\ПОСТАНОВЛЕНИЯ  2022\расчет стоимости деревьев\"/>
    </mc:Choice>
  </mc:AlternateContent>
  <xr:revisionPtr revIDLastSave="0" documentId="8_{41E36E87-F586-4616-885A-F69BDF578FE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С" sheetId="1" r:id="rId1"/>
  </sheets>
  <definedNames>
    <definedName name="_xlnm.Print_Titles" localSheetId="0">ЛС!$28:$28</definedName>
    <definedName name="_xlnm.Print_Area" localSheetId="0">ЛС!$A$1:$N$169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3" i="1" l="1"/>
  <c r="G162" i="1"/>
  <c r="G161" i="1"/>
  <c r="L155" i="1"/>
  <c r="J155" i="1"/>
  <c r="K155" i="1" s="1"/>
  <c r="L154" i="1"/>
  <c r="J154" i="1"/>
  <c r="K154" i="1" s="1"/>
  <c r="L150" i="1"/>
  <c r="J150" i="1"/>
  <c r="K150" i="1" s="1"/>
  <c r="H127" i="1"/>
  <c r="H126" i="1"/>
  <c r="H125" i="1"/>
  <c r="G125" i="1"/>
  <c r="U116" i="1"/>
  <c r="H113" i="1"/>
  <c r="E112" i="1"/>
  <c r="E111" i="1"/>
  <c r="H110" i="1"/>
  <c r="H109" i="1"/>
  <c r="H108" i="1"/>
  <c r="H107" i="1"/>
  <c r="G106" i="1"/>
  <c r="U95" i="1" s="1"/>
  <c r="H88" i="1"/>
  <c r="E87" i="1"/>
  <c r="H86" i="1"/>
  <c r="H85" i="1"/>
  <c r="G84" i="1"/>
  <c r="DL75" i="1"/>
  <c r="DL77" i="1" s="1"/>
  <c r="DL79" i="1" s="1"/>
  <c r="DL81" i="1" s="1"/>
  <c r="DL83" i="1" s="1"/>
  <c r="CR75" i="1"/>
  <c r="CR77" i="1" s="1"/>
  <c r="CR79" i="1" s="1"/>
  <c r="CR81" i="1" s="1"/>
  <c r="CR83" i="1" s="1"/>
  <c r="CQ75" i="1"/>
  <c r="CQ77" i="1" s="1"/>
  <c r="CQ79" i="1" s="1"/>
  <c r="CQ81" i="1" s="1"/>
  <c r="CQ83" i="1" s="1"/>
  <c r="CN75" i="1"/>
  <c r="CN77" i="1" s="1"/>
  <c r="CN79" i="1" s="1"/>
  <c r="CN81" i="1" s="1"/>
  <c r="CN83" i="1" s="1"/>
  <c r="BT75" i="1"/>
  <c r="BT76" i="1" s="1"/>
  <c r="BT77" i="1" s="1"/>
  <c r="BT79" i="1" s="1"/>
  <c r="BT81" i="1" s="1"/>
  <c r="BT83" i="1" s="1"/>
  <c r="BS75" i="1"/>
  <c r="BP75" i="1"/>
  <c r="BP77" i="1" s="1"/>
  <c r="BP79" i="1" s="1"/>
  <c r="BP81" i="1" s="1"/>
  <c r="BP83" i="1" s="1"/>
  <c r="AZ75" i="1"/>
  <c r="AZ77" i="1" s="1"/>
  <c r="AZ79" i="1" s="1"/>
  <c r="AZ81" i="1" s="1"/>
  <c r="AZ83" i="1" s="1"/>
  <c r="AV75" i="1"/>
  <c r="AU75" i="1"/>
  <c r="AR75" i="1"/>
  <c r="AR77" i="1" s="1"/>
  <c r="AR79" i="1" s="1"/>
  <c r="AR81" i="1" s="1"/>
  <c r="AR83" i="1" s="1"/>
  <c r="U73" i="1"/>
  <c r="DJ75" i="1" s="1"/>
  <c r="DJ77" i="1" s="1"/>
  <c r="DJ79" i="1" s="1"/>
  <c r="DJ81" i="1" s="1"/>
  <c r="DJ83" i="1" s="1"/>
  <c r="H66" i="1"/>
  <c r="E65" i="1"/>
  <c r="H64" i="1"/>
  <c r="G63" i="1"/>
  <c r="U52" i="1" s="1"/>
  <c r="H45" i="1"/>
  <c r="E44" i="1"/>
  <c r="H43" i="1"/>
  <c r="G42" i="1"/>
  <c r="U31" i="1"/>
  <c r="DC33" i="1" s="1"/>
  <c r="DC35" i="1" s="1"/>
  <c r="DC37" i="1" s="1"/>
  <c r="DC39" i="1" s="1"/>
  <c r="DC41" i="1" s="1"/>
  <c r="DF97" i="1" l="1"/>
  <c r="DF99" i="1" s="1"/>
  <c r="DF101" i="1" s="1"/>
  <c r="DF103" i="1" s="1"/>
  <c r="DF105" i="1" s="1"/>
  <c r="DL97" i="1"/>
  <c r="DL99" i="1" s="1"/>
  <c r="DL101" i="1" s="1"/>
  <c r="DL103" i="1" s="1"/>
  <c r="DL105" i="1" s="1"/>
  <c r="BP97" i="1"/>
  <c r="BP99" i="1" s="1"/>
  <c r="BP101" i="1" s="1"/>
  <c r="BP103" i="1" s="1"/>
  <c r="BP105" i="1" s="1"/>
  <c r="AQ97" i="1"/>
  <c r="AQ99" i="1" s="1"/>
  <c r="AQ101" i="1" s="1"/>
  <c r="AQ103" i="1" s="1"/>
  <c r="AQ105" i="1" s="1"/>
  <c r="DJ97" i="1"/>
  <c r="DJ99" i="1" s="1"/>
  <c r="DJ101" i="1" s="1"/>
  <c r="DJ103" i="1" s="1"/>
  <c r="DJ105" i="1" s="1"/>
  <c r="BN97" i="1"/>
  <c r="BN99" i="1" s="1"/>
  <c r="BN101" i="1" s="1"/>
  <c r="BN103" i="1" s="1"/>
  <c r="BN105" i="1" s="1"/>
  <c r="AP97" i="1"/>
  <c r="AP99" i="1" s="1"/>
  <c r="AP101" i="1" s="1"/>
  <c r="AP103" i="1" s="1"/>
  <c r="AP105" i="1" s="1"/>
  <c r="DD97" i="1"/>
  <c r="DD99" i="1" s="1"/>
  <c r="DD101" i="1" s="1"/>
  <c r="DD103" i="1" s="1"/>
  <c r="DD105" i="1" s="1"/>
  <c r="BK97" i="1"/>
  <c r="BC98" i="1" s="1"/>
  <c r="BC99" i="1" s="1"/>
  <c r="BC101" i="1" s="1"/>
  <c r="BC103" i="1" s="1"/>
  <c r="BC105" i="1" s="1"/>
  <c r="AM97" i="1"/>
  <c r="AD97" i="1"/>
  <c r="DB97" i="1"/>
  <c r="DB99" i="1" s="1"/>
  <c r="DB101" i="1" s="1"/>
  <c r="DB103" i="1" s="1"/>
  <c r="DB105" i="1" s="1"/>
  <c r="BJ97" i="1"/>
  <c r="AL97" i="1"/>
  <c r="CL97" i="1"/>
  <c r="CL99" i="1" s="1"/>
  <c r="CL101" i="1" s="1"/>
  <c r="CL103" i="1" s="1"/>
  <c r="CL105" i="1" s="1"/>
  <c r="CV97" i="1"/>
  <c r="CV99" i="1" s="1"/>
  <c r="CV101" i="1" s="1"/>
  <c r="CV103" i="1" s="1"/>
  <c r="CV105" i="1" s="1"/>
  <c r="BG97" i="1"/>
  <c r="BG99" i="1" s="1"/>
  <c r="BG101" i="1" s="1"/>
  <c r="BG103" i="1" s="1"/>
  <c r="BG105" i="1" s="1"/>
  <c r="AI97" i="1"/>
  <c r="AI99" i="1" s="1"/>
  <c r="AI101" i="1" s="1"/>
  <c r="AI103" i="1" s="1"/>
  <c r="AI105" i="1" s="1"/>
  <c r="CT97" i="1"/>
  <c r="CT99" i="1" s="1"/>
  <c r="CT101" i="1" s="1"/>
  <c r="CT103" i="1" s="1"/>
  <c r="CT105" i="1" s="1"/>
  <c r="BF97" i="1"/>
  <c r="BF99" i="1" s="1"/>
  <c r="BF101" i="1" s="1"/>
  <c r="BF103" i="1" s="1"/>
  <c r="BF105" i="1" s="1"/>
  <c r="AH97" i="1"/>
  <c r="AH99" i="1" s="1"/>
  <c r="AH101" i="1" s="1"/>
  <c r="AH103" i="1" s="1"/>
  <c r="AH105" i="1" s="1"/>
  <c r="AX97" i="1"/>
  <c r="AX99" i="1" s="1"/>
  <c r="AX101" i="1" s="1"/>
  <c r="AX103" i="1" s="1"/>
  <c r="AX105" i="1" s="1"/>
  <c r="CN97" i="1"/>
  <c r="CN99" i="1" s="1"/>
  <c r="CN101" i="1" s="1"/>
  <c r="CN103" i="1" s="1"/>
  <c r="CN105" i="1" s="1"/>
  <c r="BC97" i="1"/>
  <c r="AE97" i="1"/>
  <c r="BB97" i="1"/>
  <c r="CD97" i="1"/>
  <c r="CD99" i="1" s="1"/>
  <c r="CD101" i="1" s="1"/>
  <c r="CD103" i="1" s="1"/>
  <c r="CD105" i="1" s="1"/>
  <c r="AU97" i="1"/>
  <c r="BV97" i="1"/>
  <c r="BV99" i="1" s="1"/>
  <c r="BV101" i="1" s="1"/>
  <c r="BV103" i="1" s="1"/>
  <c r="BV105" i="1" s="1"/>
  <c r="AT97" i="1"/>
  <c r="CF97" i="1"/>
  <c r="CF99" i="1" s="1"/>
  <c r="CF101" i="1" s="1"/>
  <c r="CF103" i="1" s="1"/>
  <c r="CF105" i="1" s="1"/>
  <c r="AY97" i="1"/>
  <c r="AY99" i="1" s="1"/>
  <c r="AY101" i="1" s="1"/>
  <c r="AY103" i="1" s="1"/>
  <c r="AY105" i="1" s="1"/>
  <c r="BX97" i="1"/>
  <c r="BX99" i="1" s="1"/>
  <c r="BX101" i="1" s="1"/>
  <c r="BX103" i="1" s="1"/>
  <c r="BX105" i="1" s="1"/>
  <c r="DK54" i="1"/>
  <c r="DK56" i="1" s="1"/>
  <c r="DK58" i="1" s="1"/>
  <c r="DK60" i="1" s="1"/>
  <c r="DK62" i="1" s="1"/>
  <c r="DH54" i="1"/>
  <c r="DH56" i="1" s="1"/>
  <c r="DH58" i="1" s="1"/>
  <c r="DH60" i="1" s="1"/>
  <c r="DH62" i="1" s="1"/>
  <c r="CN54" i="1"/>
  <c r="CN56" i="1" s="1"/>
  <c r="CN58" i="1" s="1"/>
  <c r="CN60" i="1" s="1"/>
  <c r="CN62" i="1" s="1"/>
  <c r="BX54" i="1"/>
  <c r="BX56" i="1" s="1"/>
  <c r="BX58" i="1" s="1"/>
  <c r="BX60" i="1" s="1"/>
  <c r="BX62" i="1" s="1"/>
  <c r="BH54" i="1"/>
  <c r="BH56" i="1" s="1"/>
  <c r="BH58" i="1" s="1"/>
  <c r="BH60" i="1" s="1"/>
  <c r="BH62" i="1" s="1"/>
  <c r="AR54" i="1"/>
  <c r="AR56" i="1" s="1"/>
  <c r="AR58" i="1" s="1"/>
  <c r="AR60" i="1" s="1"/>
  <c r="AR62" i="1" s="1"/>
  <c r="DF54" i="1"/>
  <c r="DF56" i="1" s="1"/>
  <c r="DF58" i="1" s="1"/>
  <c r="DF60" i="1" s="1"/>
  <c r="DF62" i="1" s="1"/>
  <c r="CM54" i="1"/>
  <c r="CM56" i="1" s="1"/>
  <c r="CM58" i="1" s="1"/>
  <c r="CM60" i="1" s="1"/>
  <c r="CM62" i="1" s="1"/>
  <c r="BW54" i="1"/>
  <c r="BW56" i="1" s="1"/>
  <c r="BW58" i="1" s="1"/>
  <c r="BW60" i="1" s="1"/>
  <c r="BW62" i="1" s="1"/>
  <c r="BG54" i="1"/>
  <c r="BG56" i="1" s="1"/>
  <c r="BG58" i="1" s="1"/>
  <c r="BG60" i="1" s="1"/>
  <c r="BG62" i="1" s="1"/>
  <c r="AQ54" i="1"/>
  <c r="AQ56" i="1" s="1"/>
  <c r="AQ58" i="1" s="1"/>
  <c r="AQ60" i="1" s="1"/>
  <c r="AQ62" i="1" s="1"/>
  <c r="CF54" i="1"/>
  <c r="CF56" i="1" s="1"/>
  <c r="CF58" i="1" s="1"/>
  <c r="CF60" i="1" s="1"/>
  <c r="CF62" i="1" s="1"/>
  <c r="AY54" i="1"/>
  <c r="AY56" i="1" s="1"/>
  <c r="AY58" i="1" s="1"/>
  <c r="AY60" i="1" s="1"/>
  <c r="AY62" i="1" s="1"/>
  <c r="DD54" i="1"/>
  <c r="DD56" i="1" s="1"/>
  <c r="DD58" i="1" s="1"/>
  <c r="DD60" i="1" s="1"/>
  <c r="DD62" i="1" s="1"/>
  <c r="CL54" i="1"/>
  <c r="CL56" i="1" s="1"/>
  <c r="CL58" i="1" s="1"/>
  <c r="CL60" i="1" s="1"/>
  <c r="CL62" i="1" s="1"/>
  <c r="BV54" i="1"/>
  <c r="BV56" i="1" s="1"/>
  <c r="BV58" i="1" s="1"/>
  <c r="BV60" i="1" s="1"/>
  <c r="BV62" i="1" s="1"/>
  <c r="BF54" i="1"/>
  <c r="BF56" i="1" s="1"/>
  <c r="BF58" i="1" s="1"/>
  <c r="BF60" i="1" s="1"/>
  <c r="BF62" i="1" s="1"/>
  <c r="AP54" i="1"/>
  <c r="AP56" i="1" s="1"/>
  <c r="AP58" i="1" s="1"/>
  <c r="AP60" i="1" s="1"/>
  <c r="AP62" i="1" s="1"/>
  <c r="AJ54" i="1"/>
  <c r="AJ56" i="1" s="1"/>
  <c r="AJ58" i="1" s="1"/>
  <c r="AJ60" i="1" s="1"/>
  <c r="AJ62" i="1" s="1"/>
  <c r="AI54" i="1"/>
  <c r="AI56" i="1" s="1"/>
  <c r="AI58" i="1" s="1"/>
  <c r="AI60" i="1" s="1"/>
  <c r="AI62" i="1" s="1"/>
  <c r="AD54" i="1"/>
  <c r="DB54" i="1"/>
  <c r="DB56" i="1" s="1"/>
  <c r="DB58" i="1" s="1"/>
  <c r="DB60" i="1" s="1"/>
  <c r="DB62" i="1" s="1"/>
  <c r="CJ54" i="1"/>
  <c r="CJ56" i="1" s="1"/>
  <c r="CJ58" i="1" s="1"/>
  <c r="CJ60" i="1" s="1"/>
  <c r="CJ62" i="1" s="1"/>
  <c r="BT54" i="1"/>
  <c r="BD54" i="1"/>
  <c r="AN54" i="1"/>
  <c r="AN55" i="1" s="1"/>
  <c r="AN56" i="1" s="1"/>
  <c r="AN58" i="1" s="1"/>
  <c r="AN60" i="1" s="1"/>
  <c r="AN62" i="1" s="1"/>
  <c r="CE54" i="1"/>
  <c r="CE56" i="1" s="1"/>
  <c r="CE58" i="1" s="1"/>
  <c r="CE60" i="1" s="1"/>
  <c r="CE62" i="1" s="1"/>
  <c r="AE54" i="1"/>
  <c r="AT54" i="1"/>
  <c r="CZ54" i="1"/>
  <c r="CI54" i="1"/>
  <c r="CI56" i="1" s="1"/>
  <c r="CI58" i="1" s="1"/>
  <c r="CI60" i="1" s="1"/>
  <c r="CI62" i="1" s="1"/>
  <c r="BS54" i="1"/>
  <c r="BC54" i="1"/>
  <c r="AM54" i="1"/>
  <c r="BL54" i="1"/>
  <c r="AF54" i="1"/>
  <c r="CZ55" i="1" s="1"/>
  <c r="CZ56" i="1" s="1"/>
  <c r="CX54" i="1"/>
  <c r="CH54" i="1"/>
  <c r="CH56" i="1" s="1"/>
  <c r="CH58" i="1" s="1"/>
  <c r="CH60" i="1" s="1"/>
  <c r="CH62" i="1" s="1"/>
  <c r="BR54" i="1"/>
  <c r="BB54" i="1"/>
  <c r="AL54" i="1"/>
  <c r="AZ54" i="1"/>
  <c r="AZ56" i="1" s="1"/>
  <c r="AZ58" i="1" s="1"/>
  <c r="AZ60" i="1" s="1"/>
  <c r="AZ62" i="1" s="1"/>
  <c r="BO54" i="1"/>
  <c r="BO56" i="1" s="1"/>
  <c r="BO58" i="1" s="1"/>
  <c r="BO60" i="1" s="1"/>
  <c r="BO62" i="1" s="1"/>
  <c r="CB54" i="1"/>
  <c r="CV54" i="1"/>
  <c r="CV56" i="1" s="1"/>
  <c r="CV58" i="1" s="1"/>
  <c r="CV60" i="1" s="1"/>
  <c r="CV62" i="1" s="1"/>
  <c r="BP54" i="1"/>
  <c r="BP56" i="1" s="1"/>
  <c r="BP58" i="1" s="1"/>
  <c r="BP60" i="1" s="1"/>
  <c r="BP62" i="1" s="1"/>
  <c r="CU54" i="1"/>
  <c r="CU56" i="1" s="1"/>
  <c r="CU58" i="1" s="1"/>
  <c r="CU60" i="1" s="1"/>
  <c r="CU62" i="1" s="1"/>
  <c r="DL54" i="1"/>
  <c r="DL56" i="1" s="1"/>
  <c r="DL58" i="1" s="1"/>
  <c r="DL60" i="1" s="1"/>
  <c r="DL62" i="1" s="1"/>
  <c r="CA54" i="1"/>
  <c r="AU54" i="1"/>
  <c r="CQ54" i="1"/>
  <c r="CQ56" i="1" s="1"/>
  <c r="CQ58" i="1" s="1"/>
  <c r="CQ60" i="1" s="1"/>
  <c r="CQ62" i="1" s="1"/>
  <c r="DJ54" i="1"/>
  <c r="DJ56" i="1" s="1"/>
  <c r="DJ58" i="1" s="1"/>
  <c r="DJ60" i="1" s="1"/>
  <c r="DJ62" i="1" s="1"/>
  <c r="CP54" i="1"/>
  <c r="CP56" i="1" s="1"/>
  <c r="CP58" i="1" s="1"/>
  <c r="CP60" i="1" s="1"/>
  <c r="CP62" i="1" s="1"/>
  <c r="BJ54" i="1"/>
  <c r="CT54" i="1"/>
  <c r="CT56" i="1" s="1"/>
  <c r="CT58" i="1" s="1"/>
  <c r="CT60" i="1" s="1"/>
  <c r="CT62" i="1" s="1"/>
  <c r="CD54" i="1"/>
  <c r="CD56" i="1" s="1"/>
  <c r="CD58" i="1" s="1"/>
  <c r="CD60" i="1" s="1"/>
  <c r="CD62" i="1" s="1"/>
  <c r="BN54" i="1"/>
  <c r="BN56" i="1" s="1"/>
  <c r="BN58" i="1" s="1"/>
  <c r="BN60" i="1" s="1"/>
  <c r="BN62" i="1" s="1"/>
  <c r="AX54" i="1"/>
  <c r="AX56" i="1" s="1"/>
  <c r="AX58" i="1" s="1"/>
  <c r="AX60" i="1" s="1"/>
  <c r="AX62" i="1" s="1"/>
  <c r="AH54" i="1"/>
  <c r="AH56" i="1" s="1"/>
  <c r="AH58" i="1" s="1"/>
  <c r="AH60" i="1" s="1"/>
  <c r="AH62" i="1" s="1"/>
  <c r="CR54" i="1"/>
  <c r="CR56" i="1" s="1"/>
  <c r="CR58" i="1" s="1"/>
  <c r="CR60" i="1" s="1"/>
  <c r="CR62" i="1" s="1"/>
  <c r="AV54" i="1"/>
  <c r="BK54" i="1"/>
  <c r="BZ54" i="1"/>
  <c r="CN33" i="1"/>
  <c r="CN35" i="1" s="1"/>
  <c r="CN37" i="1" s="1"/>
  <c r="CN39" i="1" s="1"/>
  <c r="CN41" i="1" s="1"/>
  <c r="BJ33" i="1"/>
  <c r="DG33" i="1"/>
  <c r="DG35" i="1" s="1"/>
  <c r="DG37" i="1" s="1"/>
  <c r="DG39" i="1" s="1"/>
  <c r="DG41" i="1" s="1"/>
  <c r="AV76" i="1"/>
  <c r="AV77" i="1" s="1"/>
  <c r="AV79" i="1" s="1"/>
  <c r="AV81" i="1" s="1"/>
  <c r="AV83" i="1" s="1"/>
  <c r="CR33" i="1"/>
  <c r="CR35" i="1" s="1"/>
  <c r="CR37" i="1" s="1"/>
  <c r="CR39" i="1" s="1"/>
  <c r="CR41" i="1" s="1"/>
  <c r="AY75" i="1"/>
  <c r="AY77" i="1" s="1"/>
  <c r="AY79" i="1" s="1"/>
  <c r="AY81" i="1" s="1"/>
  <c r="AY83" i="1" s="1"/>
  <c r="BW75" i="1"/>
  <c r="BW77" i="1" s="1"/>
  <c r="BW79" i="1" s="1"/>
  <c r="BW81" i="1" s="1"/>
  <c r="BW83" i="1" s="1"/>
  <c r="CU75" i="1"/>
  <c r="CU77" i="1" s="1"/>
  <c r="CU79" i="1" s="1"/>
  <c r="CU81" i="1" s="1"/>
  <c r="CU83" i="1" s="1"/>
  <c r="BH33" i="1"/>
  <c r="BH35" i="1" s="1"/>
  <c r="BH37" i="1" s="1"/>
  <c r="BH39" i="1" s="1"/>
  <c r="BH41" i="1" s="1"/>
  <c r="DD33" i="1"/>
  <c r="DD35" i="1" s="1"/>
  <c r="DD37" i="1" s="1"/>
  <c r="DD39" i="1" s="1"/>
  <c r="DD41" i="1" s="1"/>
  <c r="BZ33" i="1"/>
  <c r="BZ34" i="1" s="1"/>
  <c r="AE33" i="1"/>
  <c r="AD33" i="1"/>
  <c r="DF33" i="1"/>
  <c r="DF35" i="1" s="1"/>
  <c r="DF37" i="1" s="1"/>
  <c r="DF39" i="1" s="1"/>
  <c r="DF41" i="1" s="1"/>
  <c r="AF33" i="1"/>
  <c r="BL33" i="1"/>
  <c r="BL34" i="1" s="1"/>
  <c r="CT33" i="1"/>
  <c r="CT35" i="1" s="1"/>
  <c r="CT37" i="1" s="1"/>
  <c r="CT39" i="1" s="1"/>
  <c r="CT41" i="1" s="1"/>
  <c r="AI33" i="1"/>
  <c r="AI35" i="1" s="1"/>
  <c r="AI37" i="1" s="1"/>
  <c r="AI39" i="1" s="1"/>
  <c r="AI41" i="1" s="1"/>
  <c r="CU33" i="1"/>
  <c r="CU35" i="1" s="1"/>
  <c r="CU37" i="1" s="1"/>
  <c r="CU39" i="1" s="1"/>
  <c r="CU41" i="1" s="1"/>
  <c r="AE75" i="1"/>
  <c r="CA75" i="1"/>
  <c r="AT33" i="1"/>
  <c r="AT34" i="1" s="1"/>
  <c r="CQ33" i="1"/>
  <c r="CQ35" i="1" s="1"/>
  <c r="CQ37" i="1" s="1"/>
  <c r="CQ39" i="1" s="1"/>
  <c r="CQ41" i="1" s="1"/>
  <c r="AH33" i="1"/>
  <c r="AH35" i="1" s="1"/>
  <c r="AH37" i="1" s="1"/>
  <c r="AH39" i="1" s="1"/>
  <c r="AH41" i="1" s="1"/>
  <c r="AY33" i="1"/>
  <c r="AY35" i="1" s="1"/>
  <c r="AY37" i="1" s="1"/>
  <c r="AY39" i="1" s="1"/>
  <c r="AY41" i="1" s="1"/>
  <c r="BC75" i="1"/>
  <c r="AZ33" i="1"/>
  <c r="AZ35" i="1" s="1"/>
  <c r="AZ37" i="1" s="1"/>
  <c r="AZ39" i="1" s="1"/>
  <c r="AZ41" i="1" s="1"/>
  <c r="CV33" i="1"/>
  <c r="CV35" i="1" s="1"/>
  <c r="CV37" i="1" s="1"/>
  <c r="CV39" i="1" s="1"/>
  <c r="CV41" i="1" s="1"/>
  <c r="AF75" i="1"/>
  <c r="BD75" i="1"/>
  <c r="CB75" i="1"/>
  <c r="CZ75" i="1"/>
  <c r="CA33" i="1"/>
  <c r="CA34" i="1" s="1"/>
  <c r="CA35" i="1" s="1"/>
  <c r="BX75" i="1"/>
  <c r="BX77" i="1" s="1"/>
  <c r="BX79" i="1" s="1"/>
  <c r="BX81" i="1" s="1"/>
  <c r="BX83" i="1" s="1"/>
  <c r="CE33" i="1"/>
  <c r="CE35" i="1" s="1"/>
  <c r="CE37" i="1" s="1"/>
  <c r="CE39" i="1" s="1"/>
  <c r="CE41" i="1" s="1"/>
  <c r="AJ33" i="1"/>
  <c r="AJ35" i="1" s="1"/>
  <c r="AJ37" i="1" s="1"/>
  <c r="AJ39" i="1" s="1"/>
  <c r="AJ41" i="1" s="1"/>
  <c r="BP33" i="1"/>
  <c r="BP35" i="1" s="1"/>
  <c r="BP37" i="1" s="1"/>
  <c r="BP39" i="1" s="1"/>
  <c r="BP41" i="1" s="1"/>
  <c r="CF33" i="1"/>
  <c r="CF35" i="1" s="1"/>
  <c r="CF37" i="1" s="1"/>
  <c r="CF39" i="1" s="1"/>
  <c r="CF41" i="1" s="1"/>
  <c r="DL33" i="1"/>
  <c r="DL35" i="1" s="1"/>
  <c r="DL37" i="1" s="1"/>
  <c r="DL39" i="1" s="1"/>
  <c r="DL41" i="1" s="1"/>
  <c r="AL33" i="1"/>
  <c r="AL34" i="1" s="1"/>
  <c r="BB33" i="1"/>
  <c r="BR33" i="1"/>
  <c r="CH33" i="1"/>
  <c r="CH35" i="1" s="1"/>
  <c r="CH37" i="1" s="1"/>
  <c r="CH39" i="1" s="1"/>
  <c r="CH41" i="1" s="1"/>
  <c r="CX33" i="1"/>
  <c r="AI75" i="1"/>
  <c r="AI77" i="1" s="1"/>
  <c r="AI79" i="1" s="1"/>
  <c r="AI81" i="1" s="1"/>
  <c r="AI83" i="1" s="1"/>
  <c r="BG75" i="1"/>
  <c r="BG77" i="1" s="1"/>
  <c r="BG79" i="1" s="1"/>
  <c r="BG81" i="1" s="1"/>
  <c r="BG83" i="1" s="1"/>
  <c r="CE75" i="1"/>
  <c r="CE77" i="1" s="1"/>
  <c r="CE79" i="1" s="1"/>
  <c r="CE81" i="1" s="1"/>
  <c r="CE83" i="1" s="1"/>
  <c r="DC75" i="1"/>
  <c r="DC77" i="1" s="1"/>
  <c r="DC79" i="1" s="1"/>
  <c r="DC81" i="1" s="1"/>
  <c r="DC83" i="1" s="1"/>
  <c r="AR33" i="1"/>
  <c r="AR35" i="1" s="1"/>
  <c r="AR37" i="1" s="1"/>
  <c r="AR39" i="1" s="1"/>
  <c r="AR41" i="1" s="1"/>
  <c r="CP33" i="1"/>
  <c r="CP35" i="1" s="1"/>
  <c r="CP37" i="1" s="1"/>
  <c r="CP39" i="1" s="1"/>
  <c r="CP41" i="1" s="1"/>
  <c r="AU33" i="1"/>
  <c r="CB33" i="1"/>
  <c r="CB34" i="1" s="1"/>
  <c r="CD33" i="1"/>
  <c r="CD35" i="1" s="1"/>
  <c r="CD37" i="1" s="1"/>
  <c r="CD39" i="1" s="1"/>
  <c r="CD41" i="1" s="1"/>
  <c r="DK33" i="1"/>
  <c r="DK35" i="1" s="1"/>
  <c r="DK37" i="1" s="1"/>
  <c r="DK39" i="1" s="1"/>
  <c r="DK41" i="1" s="1"/>
  <c r="AJ75" i="1"/>
  <c r="AJ77" i="1" s="1"/>
  <c r="AJ79" i="1" s="1"/>
  <c r="AJ81" i="1" s="1"/>
  <c r="AJ83" i="1" s="1"/>
  <c r="BH75" i="1"/>
  <c r="BH77" i="1" s="1"/>
  <c r="BH79" i="1" s="1"/>
  <c r="BH81" i="1" s="1"/>
  <c r="BH83" i="1" s="1"/>
  <c r="CF75" i="1"/>
  <c r="CF77" i="1" s="1"/>
  <c r="CF79" i="1" s="1"/>
  <c r="CF81" i="1" s="1"/>
  <c r="CF83" i="1" s="1"/>
  <c r="DD75" i="1"/>
  <c r="DD77" i="1" s="1"/>
  <c r="DD79" i="1" s="1"/>
  <c r="DD81" i="1" s="1"/>
  <c r="DD83" i="1" s="1"/>
  <c r="BX33" i="1"/>
  <c r="BX35" i="1" s="1"/>
  <c r="BX37" i="1" s="1"/>
  <c r="BX39" i="1" s="1"/>
  <c r="BX41" i="1" s="1"/>
  <c r="AV33" i="1"/>
  <c r="DH33" i="1"/>
  <c r="DH35" i="1" s="1"/>
  <c r="DH37" i="1" s="1"/>
  <c r="DH39" i="1" s="1"/>
  <c r="DH41" i="1" s="1"/>
  <c r="BN33" i="1"/>
  <c r="BN35" i="1" s="1"/>
  <c r="BN37" i="1" s="1"/>
  <c r="BN39" i="1" s="1"/>
  <c r="BN41" i="1" s="1"/>
  <c r="DJ33" i="1"/>
  <c r="DJ35" i="1" s="1"/>
  <c r="DJ37" i="1" s="1"/>
  <c r="DJ39" i="1" s="1"/>
  <c r="DJ41" i="1" s="1"/>
  <c r="CY75" i="1"/>
  <c r="AM33" i="1"/>
  <c r="BC33" i="1"/>
  <c r="BS33" i="1"/>
  <c r="CI33" i="1"/>
  <c r="CI35" i="1" s="1"/>
  <c r="CI37" i="1" s="1"/>
  <c r="CI39" i="1" s="1"/>
  <c r="CI41" i="1" s="1"/>
  <c r="CY33" i="1"/>
  <c r="AN33" i="1"/>
  <c r="AN34" i="1" s="1"/>
  <c r="AN35" i="1" s="1"/>
  <c r="BD33" i="1"/>
  <c r="BT33" i="1"/>
  <c r="CJ33" i="1"/>
  <c r="CJ35" i="1" s="1"/>
  <c r="CJ37" i="1" s="1"/>
  <c r="CJ39" i="1" s="1"/>
  <c r="CJ41" i="1" s="1"/>
  <c r="CZ33" i="1"/>
  <c r="AM75" i="1"/>
  <c r="BK75" i="1"/>
  <c r="CI75" i="1"/>
  <c r="CI77" i="1" s="1"/>
  <c r="CI79" i="1" s="1"/>
  <c r="CI81" i="1" s="1"/>
  <c r="CI83" i="1" s="1"/>
  <c r="DG75" i="1"/>
  <c r="DG77" i="1" s="1"/>
  <c r="DG79" i="1" s="1"/>
  <c r="DG81" i="1" s="1"/>
  <c r="DG83" i="1" s="1"/>
  <c r="CV75" i="1"/>
  <c r="CV77" i="1" s="1"/>
  <c r="CV79" i="1" s="1"/>
  <c r="CV81" i="1" s="1"/>
  <c r="CV83" i="1" s="1"/>
  <c r="BO33" i="1"/>
  <c r="BO35" i="1" s="1"/>
  <c r="BO37" i="1" s="1"/>
  <c r="BO39" i="1" s="1"/>
  <c r="BO41" i="1" s="1"/>
  <c r="AP33" i="1"/>
  <c r="AP35" i="1" s="1"/>
  <c r="AP37" i="1" s="1"/>
  <c r="AP39" i="1" s="1"/>
  <c r="AP41" i="1" s="1"/>
  <c r="BF33" i="1"/>
  <c r="BF35" i="1" s="1"/>
  <c r="BF37" i="1" s="1"/>
  <c r="BF39" i="1" s="1"/>
  <c r="BF41" i="1" s="1"/>
  <c r="BV33" i="1"/>
  <c r="BV35" i="1" s="1"/>
  <c r="BV37" i="1" s="1"/>
  <c r="BV39" i="1" s="1"/>
  <c r="BV41" i="1" s="1"/>
  <c r="CL33" i="1"/>
  <c r="CL35" i="1" s="1"/>
  <c r="CL37" i="1" s="1"/>
  <c r="CL39" i="1" s="1"/>
  <c r="CL41" i="1" s="1"/>
  <c r="DB33" i="1"/>
  <c r="DB35" i="1" s="1"/>
  <c r="DB37" i="1" s="1"/>
  <c r="DB39" i="1" s="1"/>
  <c r="DB41" i="1" s="1"/>
  <c r="AN75" i="1"/>
  <c r="AN76" i="1" s="1"/>
  <c r="AN77" i="1" s="1"/>
  <c r="AN79" i="1" s="1"/>
  <c r="AN81" i="1" s="1"/>
  <c r="AN83" i="1" s="1"/>
  <c r="BL75" i="1"/>
  <c r="BL76" i="1" s="1"/>
  <c r="BL77" i="1" s="1"/>
  <c r="BL79" i="1" s="1"/>
  <c r="BL81" i="1" s="1"/>
  <c r="BL83" i="1" s="1"/>
  <c r="CJ75" i="1"/>
  <c r="CJ77" i="1" s="1"/>
  <c r="CJ79" i="1" s="1"/>
  <c r="CJ81" i="1" s="1"/>
  <c r="CJ83" i="1" s="1"/>
  <c r="DH75" i="1"/>
  <c r="DH77" i="1" s="1"/>
  <c r="DH79" i="1" s="1"/>
  <c r="DH81" i="1" s="1"/>
  <c r="DH83" i="1" s="1"/>
  <c r="BK33" i="1"/>
  <c r="BC34" i="1" s="1"/>
  <c r="BC35" i="1" s="1"/>
  <c r="AX33" i="1"/>
  <c r="AX35" i="1" s="1"/>
  <c r="AX37" i="1" s="1"/>
  <c r="AX39" i="1" s="1"/>
  <c r="AX41" i="1" s="1"/>
  <c r="AQ33" i="1"/>
  <c r="AQ35" i="1" s="1"/>
  <c r="AQ37" i="1" s="1"/>
  <c r="AQ39" i="1" s="1"/>
  <c r="AQ41" i="1" s="1"/>
  <c r="BG33" i="1"/>
  <c r="BG35" i="1" s="1"/>
  <c r="BG37" i="1" s="1"/>
  <c r="BG39" i="1" s="1"/>
  <c r="BG41" i="1" s="1"/>
  <c r="BW33" i="1"/>
  <c r="BW35" i="1" s="1"/>
  <c r="BW37" i="1" s="1"/>
  <c r="BW39" i="1" s="1"/>
  <c r="BW41" i="1" s="1"/>
  <c r="CM33" i="1"/>
  <c r="CM35" i="1" s="1"/>
  <c r="CM37" i="1" s="1"/>
  <c r="CM39" i="1" s="1"/>
  <c r="CM41" i="1" s="1"/>
  <c r="AQ75" i="1"/>
  <c r="AQ77" i="1" s="1"/>
  <c r="AQ79" i="1" s="1"/>
  <c r="AQ81" i="1" s="1"/>
  <c r="AQ83" i="1" s="1"/>
  <c r="BO75" i="1"/>
  <c r="BO77" i="1" s="1"/>
  <c r="BO79" i="1" s="1"/>
  <c r="BO81" i="1" s="1"/>
  <c r="BO83" i="1" s="1"/>
  <c r="CM75" i="1"/>
  <c r="CM77" i="1" s="1"/>
  <c r="CM79" i="1" s="1"/>
  <c r="CM81" i="1" s="1"/>
  <c r="CM83" i="1" s="1"/>
  <c r="DK75" i="1"/>
  <c r="DK77" i="1" s="1"/>
  <c r="DK79" i="1" s="1"/>
  <c r="DK81" i="1" s="1"/>
  <c r="DK83" i="1" s="1"/>
  <c r="BR35" i="1"/>
  <c r="BR37" i="1" s="1"/>
  <c r="BR39" i="1" s="1"/>
  <c r="BR41" i="1" s="1"/>
  <c r="BR34" i="1"/>
  <c r="BR55" i="1"/>
  <c r="AL55" i="1"/>
  <c r="AL56" i="1" s="1"/>
  <c r="AL58" i="1" s="1"/>
  <c r="AL60" i="1" s="1"/>
  <c r="BB34" i="1"/>
  <c r="BB35" i="1" s="1"/>
  <c r="AL35" i="1"/>
  <c r="AL37" i="1" s="1"/>
  <c r="AL39" i="1" s="1"/>
  <c r="AT35" i="1"/>
  <c r="AT37" i="1" s="1"/>
  <c r="AT39" i="1" s="1"/>
  <c r="AT41" i="1" s="1"/>
  <c r="CX35" i="1"/>
  <c r="AM34" i="1"/>
  <c r="AU34" i="1"/>
  <c r="AU35" i="1" s="1"/>
  <c r="AU37" i="1" s="1"/>
  <c r="AU39" i="1" s="1"/>
  <c r="AU41" i="1" s="1"/>
  <c r="BS34" i="1"/>
  <c r="BD55" i="1"/>
  <c r="BD56" i="1" s="1"/>
  <c r="CB55" i="1"/>
  <c r="CB56" i="1" s="1"/>
  <c r="AL99" i="1"/>
  <c r="AL101" i="1" s="1"/>
  <c r="AL103" i="1" s="1"/>
  <c r="AL98" i="1"/>
  <c r="BB98" i="1"/>
  <c r="BB99" i="1" s="1"/>
  <c r="BB101" i="1" s="1"/>
  <c r="BB103" i="1" s="1"/>
  <c r="BB105" i="1" s="1"/>
  <c r="AT98" i="1"/>
  <c r="AT99" i="1" s="1"/>
  <c r="AT101" i="1" s="1"/>
  <c r="AT103" i="1" s="1"/>
  <c r="BJ98" i="1"/>
  <c r="BJ34" i="1"/>
  <c r="CX34" i="1" s="1"/>
  <c r="AF34" i="1"/>
  <c r="X34" i="1" s="1"/>
  <c r="BD34" i="1"/>
  <c r="BD35" i="1" s="1"/>
  <c r="BD37" i="1" s="1"/>
  <c r="BD39" i="1" s="1"/>
  <c r="BD41" i="1" s="1"/>
  <c r="BT34" i="1"/>
  <c r="BT35" i="1" s="1"/>
  <c r="BL35" i="1"/>
  <c r="BL37" i="1" s="1"/>
  <c r="BL39" i="1" s="1"/>
  <c r="BL41" i="1" s="1"/>
  <c r="CB35" i="1"/>
  <c r="CB37" i="1" s="1"/>
  <c r="CB39" i="1" s="1"/>
  <c r="CB41" i="1" s="1"/>
  <c r="BZ55" i="1"/>
  <c r="BZ56" i="1" s="1"/>
  <c r="BZ58" i="1" s="1"/>
  <c r="BZ60" i="1" s="1"/>
  <c r="BZ62" i="1" s="1"/>
  <c r="AT55" i="1"/>
  <c r="AT56" i="1" s="1"/>
  <c r="BJ55" i="1"/>
  <c r="CX55" i="1" s="1"/>
  <c r="CX56" i="1" s="1"/>
  <c r="AV34" i="1"/>
  <c r="AV35" i="1" s="1"/>
  <c r="DM142" i="1"/>
  <c r="DI142" i="1"/>
  <c r="DE142" i="1"/>
  <c r="DA142" i="1"/>
  <c r="CW142" i="1"/>
  <c r="CS142" i="1"/>
  <c r="CO142" i="1"/>
  <c r="CK142" i="1"/>
  <c r="CG142" i="1"/>
  <c r="CC142" i="1"/>
  <c r="BY142" i="1"/>
  <c r="BU142" i="1"/>
  <c r="BQ142" i="1"/>
  <c r="BM142" i="1"/>
  <c r="BI142" i="1"/>
  <c r="BE142" i="1"/>
  <c r="BA142" i="1"/>
  <c r="AW142" i="1"/>
  <c r="AS142" i="1"/>
  <c r="AO142" i="1"/>
  <c r="AK142" i="1"/>
  <c r="AC142" i="1"/>
  <c r="DM140" i="1"/>
  <c r="DI140" i="1"/>
  <c r="DE140" i="1"/>
  <c r="DA140" i="1"/>
  <c r="CW140" i="1"/>
  <c r="CS140" i="1"/>
  <c r="CO140" i="1"/>
  <c r="CK140" i="1"/>
  <c r="DL142" i="1"/>
  <c r="DH142" i="1"/>
  <c r="DD142" i="1"/>
  <c r="CZ142" i="1"/>
  <c r="CV142" i="1"/>
  <c r="CR142" i="1"/>
  <c r="CN142" i="1"/>
  <c r="CJ142" i="1"/>
  <c r="CF142" i="1"/>
  <c r="CB142" i="1"/>
  <c r="BX142" i="1"/>
  <c r="BT142" i="1"/>
  <c r="BP142" i="1"/>
  <c r="BL142" i="1"/>
  <c r="BH142" i="1"/>
  <c r="BD142" i="1"/>
  <c r="AZ142" i="1"/>
  <c r="AV142" i="1"/>
  <c r="AR142" i="1"/>
  <c r="AN142" i="1"/>
  <c r="AJ142" i="1"/>
  <c r="AB142" i="1"/>
  <c r="DL140" i="1"/>
  <c r="DH140" i="1"/>
  <c r="DD140" i="1"/>
  <c r="CZ140" i="1"/>
  <c r="CV140" i="1"/>
  <c r="CR140" i="1"/>
  <c r="CN140" i="1"/>
  <c r="CJ140" i="1"/>
  <c r="DK142" i="1"/>
  <c r="DG142" i="1"/>
  <c r="DC142" i="1"/>
  <c r="CY142" i="1"/>
  <c r="CU142" i="1"/>
  <c r="CQ142" i="1"/>
  <c r="CM142" i="1"/>
  <c r="CI142" i="1"/>
  <c r="CE142" i="1"/>
  <c r="CA142" i="1"/>
  <c r="BW142" i="1"/>
  <c r="BS142" i="1"/>
  <c r="BO142" i="1"/>
  <c r="BK142" i="1"/>
  <c r="BG142" i="1"/>
  <c r="BC142" i="1"/>
  <c r="AY142" i="1"/>
  <c r="AU142" i="1"/>
  <c r="AQ142" i="1"/>
  <c r="AM142" i="1"/>
  <c r="AI142" i="1"/>
  <c r="AA142" i="1"/>
  <c r="DK140" i="1"/>
  <c r="DG140" i="1"/>
  <c r="DC140" i="1"/>
  <c r="CY140" i="1"/>
  <c r="CU140" i="1"/>
  <c r="CQ140" i="1"/>
  <c r="CM140" i="1"/>
  <c r="CI140" i="1"/>
  <c r="DJ142" i="1"/>
  <c r="DF142" i="1"/>
  <c r="DB142" i="1"/>
  <c r="CX142" i="1"/>
  <c r="CT142" i="1"/>
  <c r="CP142" i="1"/>
  <c r="CL142" i="1"/>
  <c r="CH142" i="1"/>
  <c r="CD142" i="1"/>
  <c r="BZ142" i="1"/>
  <c r="BV142" i="1"/>
  <c r="BR142" i="1"/>
  <c r="BN142" i="1"/>
  <c r="BJ142" i="1"/>
  <c r="BF142" i="1"/>
  <c r="BB142" i="1"/>
  <c r="AX142" i="1"/>
  <c r="AT142" i="1"/>
  <c r="AP142" i="1"/>
  <c r="AL142" i="1"/>
  <c r="AH142" i="1"/>
  <c r="Z142" i="1"/>
  <c r="DJ140" i="1"/>
  <c r="DF140" i="1"/>
  <c r="DB140" i="1"/>
  <c r="CX140" i="1"/>
  <c r="CT140" i="1"/>
  <c r="CP140" i="1"/>
  <c r="CL140" i="1"/>
  <c r="CH140" i="1"/>
  <c r="CF140" i="1"/>
  <c r="CB140" i="1"/>
  <c r="BX140" i="1"/>
  <c r="BT140" i="1"/>
  <c r="BP140" i="1"/>
  <c r="BL140" i="1"/>
  <c r="BH140" i="1"/>
  <c r="BD140" i="1"/>
  <c r="AZ140" i="1"/>
  <c r="AV140" i="1"/>
  <c r="AR140" i="1"/>
  <c r="AN140" i="1"/>
  <c r="AJ140" i="1"/>
  <c r="AB140" i="1"/>
  <c r="DL138" i="1"/>
  <c r="DH138" i="1"/>
  <c r="DD138" i="1"/>
  <c r="CZ138" i="1"/>
  <c r="CV138" i="1"/>
  <c r="CR138" i="1"/>
  <c r="CN138" i="1"/>
  <c r="CJ138" i="1"/>
  <c r="CF138" i="1"/>
  <c r="CB138" i="1"/>
  <c r="BX138" i="1"/>
  <c r="BT138" i="1"/>
  <c r="BP138" i="1"/>
  <c r="BL138" i="1"/>
  <c r="BH138" i="1"/>
  <c r="BD138" i="1"/>
  <c r="AZ138" i="1"/>
  <c r="AV138" i="1"/>
  <c r="AR138" i="1"/>
  <c r="AN138" i="1"/>
  <c r="AJ138" i="1"/>
  <c r="AB138" i="1"/>
  <c r="DL136" i="1"/>
  <c r="CE140" i="1"/>
  <c r="CA140" i="1"/>
  <c r="BW140" i="1"/>
  <c r="BS140" i="1"/>
  <c r="BO140" i="1"/>
  <c r="BK140" i="1"/>
  <c r="BG140" i="1"/>
  <c r="BC140" i="1"/>
  <c r="AY140" i="1"/>
  <c r="AU140" i="1"/>
  <c r="AQ140" i="1"/>
  <c r="AM140" i="1"/>
  <c r="AI140" i="1"/>
  <c r="AA140" i="1"/>
  <c r="DK138" i="1"/>
  <c r="DG138" i="1"/>
  <c r="DC138" i="1"/>
  <c r="CY138" i="1"/>
  <c r="CU138" i="1"/>
  <c r="CQ138" i="1"/>
  <c r="CM138" i="1"/>
  <c r="CI138" i="1"/>
  <c r="CE138" i="1"/>
  <c r="CA138" i="1"/>
  <c r="BW138" i="1"/>
  <c r="BS138" i="1"/>
  <c r="BO138" i="1"/>
  <c r="BK138" i="1"/>
  <c r="BG138" i="1"/>
  <c r="BC138" i="1"/>
  <c r="AY138" i="1"/>
  <c r="AU138" i="1"/>
  <c r="AQ138" i="1"/>
  <c r="AM138" i="1"/>
  <c r="AI138" i="1"/>
  <c r="AA138" i="1"/>
  <c r="DK136" i="1"/>
  <c r="CD140" i="1"/>
  <c r="BZ140" i="1"/>
  <c r="BV140" i="1"/>
  <c r="BR140" i="1"/>
  <c r="BN140" i="1"/>
  <c r="BJ140" i="1"/>
  <c r="BF140" i="1"/>
  <c r="BB140" i="1"/>
  <c r="AX140" i="1"/>
  <c r="AT140" i="1"/>
  <c r="AP140" i="1"/>
  <c r="AL140" i="1"/>
  <c r="AH140" i="1"/>
  <c r="Z140" i="1"/>
  <c r="DB139" i="1"/>
  <c r="DJ138" i="1"/>
  <c r="DF138" i="1"/>
  <c r="DB138" i="1"/>
  <c r="CX138" i="1"/>
  <c r="CT138" i="1"/>
  <c r="CP138" i="1"/>
  <c r="CL138" i="1"/>
  <c r="CH138" i="1"/>
  <c r="CD138" i="1"/>
  <c r="BZ138" i="1"/>
  <c r="BV138" i="1"/>
  <c r="BR138" i="1"/>
  <c r="BN138" i="1"/>
  <c r="BJ138" i="1"/>
  <c r="BF138" i="1"/>
  <c r="BB138" i="1"/>
  <c r="AX138" i="1"/>
  <c r="AT138" i="1"/>
  <c r="AP138" i="1"/>
  <c r="AL138" i="1"/>
  <c r="AH138" i="1"/>
  <c r="Z138" i="1"/>
  <c r="DJ136" i="1"/>
  <c r="DF136" i="1"/>
  <c r="CG140" i="1"/>
  <c r="CC140" i="1"/>
  <c r="BY140" i="1"/>
  <c r="BU140" i="1"/>
  <c r="BQ140" i="1"/>
  <c r="BM140" i="1"/>
  <c r="BI140" i="1"/>
  <c r="BE140" i="1"/>
  <c r="BA140" i="1"/>
  <c r="AW140" i="1"/>
  <c r="AS140" i="1"/>
  <c r="AO140" i="1"/>
  <c r="AK140" i="1"/>
  <c r="AC140" i="1"/>
  <c r="DM138" i="1"/>
  <c r="DI138" i="1"/>
  <c r="DE138" i="1"/>
  <c r="DA138" i="1"/>
  <c r="CW138" i="1"/>
  <c r="CS138" i="1"/>
  <c r="CO138" i="1"/>
  <c r="CK138" i="1"/>
  <c r="CG138" i="1"/>
  <c r="CC138" i="1"/>
  <c r="BY138" i="1"/>
  <c r="BU138" i="1"/>
  <c r="BQ138" i="1"/>
  <c r="BM138" i="1"/>
  <c r="BI138" i="1"/>
  <c r="BE138" i="1"/>
  <c r="BA138" i="1"/>
  <c r="AW138" i="1"/>
  <c r="AS138" i="1"/>
  <c r="AO138" i="1"/>
  <c r="AK138" i="1"/>
  <c r="AC138" i="1"/>
  <c r="DM136" i="1"/>
  <c r="DH136" i="1"/>
  <c r="DC136" i="1"/>
  <c r="CU136" i="1"/>
  <c r="CQ136" i="1"/>
  <c r="CM136" i="1"/>
  <c r="CI136" i="1"/>
  <c r="CE136" i="1"/>
  <c r="BW136" i="1"/>
  <c r="BO136" i="1"/>
  <c r="BG136" i="1"/>
  <c r="AY136" i="1"/>
  <c r="AQ136" i="1"/>
  <c r="AI136" i="1"/>
  <c r="AA136" i="1"/>
  <c r="DG136" i="1"/>
  <c r="DB136" i="1"/>
  <c r="CT136" i="1"/>
  <c r="CP136" i="1"/>
  <c r="CL136" i="1"/>
  <c r="CH136" i="1"/>
  <c r="CD136" i="1"/>
  <c r="BV136" i="1"/>
  <c r="BN136" i="1"/>
  <c r="BF136" i="1"/>
  <c r="AX136" i="1"/>
  <c r="AP136" i="1"/>
  <c r="AH136" i="1"/>
  <c r="Z136" i="1"/>
  <c r="DE136" i="1"/>
  <c r="CW136" i="1"/>
  <c r="CS136" i="1"/>
  <c r="CO136" i="1"/>
  <c r="CK136" i="1"/>
  <c r="CG136" i="1"/>
  <c r="BY136" i="1"/>
  <c r="BQ136" i="1"/>
  <c r="BI136" i="1"/>
  <c r="BA136" i="1"/>
  <c r="AS136" i="1"/>
  <c r="AK136" i="1"/>
  <c r="AC136" i="1"/>
  <c r="DI136" i="1"/>
  <c r="DD136" i="1"/>
  <c r="CV136" i="1"/>
  <c r="CR136" i="1"/>
  <c r="CN136" i="1"/>
  <c r="CJ136" i="1"/>
  <c r="CF136" i="1"/>
  <c r="BX136" i="1"/>
  <c r="BP136" i="1"/>
  <c r="BH136" i="1"/>
  <c r="AZ136" i="1"/>
  <c r="AR136" i="1"/>
  <c r="AJ136" i="1"/>
  <c r="AB136" i="1"/>
  <c r="AF135" i="1"/>
  <c r="AG33" i="1"/>
  <c r="AK33" i="1"/>
  <c r="AK35" i="1" s="1"/>
  <c r="AK37" i="1" s="1"/>
  <c r="AK39" i="1" s="1"/>
  <c r="AK41" i="1" s="1"/>
  <c r="AO33" i="1"/>
  <c r="AS33" i="1"/>
  <c r="AS35" i="1" s="1"/>
  <c r="AS37" i="1" s="1"/>
  <c r="AS39" i="1" s="1"/>
  <c r="AS41" i="1" s="1"/>
  <c r="AW33" i="1"/>
  <c r="BA33" i="1"/>
  <c r="BA35" i="1" s="1"/>
  <c r="BA37" i="1" s="1"/>
  <c r="BA39" i="1" s="1"/>
  <c r="BA41" i="1" s="1"/>
  <c r="BE33" i="1"/>
  <c r="BI33" i="1"/>
  <c r="BI35" i="1" s="1"/>
  <c r="BI37" i="1" s="1"/>
  <c r="BI39" i="1" s="1"/>
  <c r="BI41" i="1" s="1"/>
  <c r="BM33" i="1"/>
  <c r="BQ33" i="1"/>
  <c r="BQ35" i="1" s="1"/>
  <c r="BQ37" i="1" s="1"/>
  <c r="BQ39" i="1" s="1"/>
  <c r="BQ41" i="1" s="1"/>
  <c r="BU33" i="1"/>
  <c r="BY33" i="1"/>
  <c r="BY35" i="1" s="1"/>
  <c r="BY37" i="1" s="1"/>
  <c r="BY39" i="1" s="1"/>
  <c r="BY41" i="1" s="1"/>
  <c r="CC33" i="1"/>
  <c r="CG33" i="1"/>
  <c r="CG35" i="1" s="1"/>
  <c r="CG37" i="1" s="1"/>
  <c r="CG39" i="1" s="1"/>
  <c r="CG41" i="1" s="1"/>
  <c r="CK33" i="1"/>
  <c r="CK35" i="1" s="1"/>
  <c r="CK37" i="1" s="1"/>
  <c r="CK39" i="1" s="1"/>
  <c r="CK41" i="1" s="1"/>
  <c r="CO33" i="1"/>
  <c r="CO35" i="1" s="1"/>
  <c r="CO37" i="1" s="1"/>
  <c r="CO39" i="1" s="1"/>
  <c r="CO41" i="1" s="1"/>
  <c r="CS33" i="1"/>
  <c r="CW33" i="1"/>
  <c r="CW35" i="1" s="1"/>
  <c r="CW37" i="1" s="1"/>
  <c r="CW39" i="1" s="1"/>
  <c r="CW41" i="1" s="1"/>
  <c r="DA33" i="1"/>
  <c r="DE33" i="1"/>
  <c r="DE35" i="1" s="1"/>
  <c r="DE37" i="1" s="1"/>
  <c r="DE39" i="1" s="1"/>
  <c r="DE41" i="1" s="1"/>
  <c r="DI33" i="1"/>
  <c r="DM33" i="1"/>
  <c r="DM35" i="1" s="1"/>
  <c r="DM37" i="1" s="1"/>
  <c r="DM39" i="1" s="1"/>
  <c r="DM41" i="1" s="1"/>
  <c r="AV55" i="1"/>
  <c r="AV56" i="1" s="1"/>
  <c r="AV58" i="1" s="1"/>
  <c r="AV60" i="1" s="1"/>
  <c r="AV62" i="1" s="1"/>
  <c r="BL55" i="1"/>
  <c r="AG54" i="1"/>
  <c r="AK54" i="1"/>
  <c r="AK56" i="1" s="1"/>
  <c r="AK58" i="1" s="1"/>
  <c r="AK60" i="1" s="1"/>
  <c r="AK62" i="1" s="1"/>
  <c r="AO54" i="1"/>
  <c r="AS54" i="1"/>
  <c r="AS56" i="1" s="1"/>
  <c r="AW54" i="1"/>
  <c r="BA54" i="1"/>
  <c r="BA56" i="1" s="1"/>
  <c r="BA58" i="1" s="1"/>
  <c r="BA60" i="1" s="1"/>
  <c r="BA62" i="1" s="1"/>
  <c r="BE54" i="1"/>
  <c r="BI54" i="1"/>
  <c r="BI56" i="1" s="1"/>
  <c r="BM54" i="1"/>
  <c r="BQ54" i="1"/>
  <c r="BQ56" i="1" s="1"/>
  <c r="BQ58" i="1" s="1"/>
  <c r="BQ60" i="1" s="1"/>
  <c r="BQ62" i="1" s="1"/>
  <c r="BU54" i="1"/>
  <c r="BY54" i="1"/>
  <c r="BY56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I54" i="1"/>
  <c r="DI56" i="1" s="1"/>
  <c r="DI58" i="1" s="1"/>
  <c r="DI60" i="1" s="1"/>
  <c r="DI62" i="1" s="1"/>
  <c r="DM54" i="1"/>
  <c r="DM56" i="1" s="1"/>
  <c r="DM58" i="1" s="1"/>
  <c r="DM60" i="1" s="1"/>
  <c r="DM62" i="1" s="1"/>
  <c r="AM76" i="1"/>
  <c r="BC76" i="1"/>
  <c r="BC77" i="1" s="1"/>
  <c r="BC79" i="1" s="1"/>
  <c r="BC81" i="1" s="1"/>
  <c r="BC83" i="1" s="1"/>
  <c r="BS76" i="1"/>
  <c r="BS77" i="1" s="1"/>
  <c r="BS79" i="1" s="1"/>
  <c r="BS81" i="1" s="1"/>
  <c r="BS83" i="1" s="1"/>
  <c r="CY54" i="1"/>
  <c r="DC54" i="1"/>
  <c r="DC56" i="1" s="1"/>
  <c r="DC58" i="1" s="1"/>
  <c r="DC60" i="1" s="1"/>
  <c r="DC62" i="1" s="1"/>
  <c r="DG54" i="1"/>
  <c r="AM55" i="1"/>
  <c r="AM56" i="1" s="1"/>
  <c r="AM58" i="1" s="1"/>
  <c r="AM60" i="1" s="1"/>
  <c r="AM62" i="1" s="1"/>
  <c r="AU55" i="1"/>
  <c r="BC55" i="1"/>
  <c r="BC56" i="1" s="1"/>
  <c r="BC58" i="1" s="1"/>
  <c r="BC60" i="1" s="1"/>
  <c r="BC62" i="1" s="1"/>
  <c r="BK55" i="1"/>
  <c r="BK56" i="1" s="1"/>
  <c r="BK58" i="1" s="1"/>
  <c r="BK60" i="1" s="1"/>
  <c r="BK62" i="1" s="1"/>
  <c r="BS55" i="1"/>
  <c r="CA55" i="1"/>
  <c r="AU76" i="1"/>
  <c r="AU77" i="1" s="1"/>
  <c r="AU79" i="1" s="1"/>
  <c r="AU81" i="1" s="1"/>
  <c r="AU83" i="1" s="1"/>
  <c r="BK76" i="1"/>
  <c r="CA76" i="1"/>
  <c r="CA77" i="1" s="1"/>
  <c r="CA79" i="1" s="1"/>
  <c r="CA81" i="1" s="1"/>
  <c r="CA83" i="1" s="1"/>
  <c r="AM98" i="1"/>
  <c r="AU98" i="1"/>
  <c r="AU99" i="1" s="1"/>
  <c r="AU101" i="1" s="1"/>
  <c r="AU103" i="1" s="1"/>
  <c r="AU105" i="1" s="1"/>
  <c r="AG75" i="1"/>
  <c r="AK75" i="1"/>
  <c r="AK77" i="1" s="1"/>
  <c r="AK79" i="1" s="1"/>
  <c r="AO75" i="1"/>
  <c r="AS75" i="1"/>
  <c r="AS77" i="1" s="1"/>
  <c r="AS79" i="1" s="1"/>
  <c r="AS81" i="1" s="1"/>
  <c r="AS83" i="1" s="1"/>
  <c r="AW75" i="1"/>
  <c r="BA75" i="1"/>
  <c r="BA77" i="1" s="1"/>
  <c r="BA79" i="1" s="1"/>
  <c r="BE75" i="1"/>
  <c r="BI75" i="1"/>
  <c r="BI77" i="1" s="1"/>
  <c r="BI79" i="1" s="1"/>
  <c r="BI81" i="1" s="1"/>
  <c r="BI83" i="1" s="1"/>
  <c r="BM75" i="1"/>
  <c r="BQ75" i="1"/>
  <c r="BQ77" i="1" s="1"/>
  <c r="BQ79" i="1" s="1"/>
  <c r="BU75" i="1"/>
  <c r="BY75" i="1"/>
  <c r="BY77" i="1" s="1"/>
  <c r="BY79" i="1" s="1"/>
  <c r="BY81" i="1" s="1"/>
  <c r="BY83" i="1" s="1"/>
  <c r="CC75" i="1"/>
  <c r="CG75" i="1"/>
  <c r="CG77" i="1" s="1"/>
  <c r="CG79" i="1" s="1"/>
  <c r="CK75" i="1"/>
  <c r="CK77" i="1" s="1"/>
  <c r="CK79" i="1" s="1"/>
  <c r="CK81" i="1" s="1"/>
  <c r="CK83" i="1" s="1"/>
  <c r="CO75" i="1"/>
  <c r="CO77" i="1" s="1"/>
  <c r="CO79" i="1" s="1"/>
  <c r="CO81" i="1" s="1"/>
  <c r="CO83" i="1" s="1"/>
  <c r="CS75" i="1"/>
  <c r="CS77" i="1" s="1"/>
  <c r="CS79" i="1" s="1"/>
  <c r="CS81" i="1" s="1"/>
  <c r="CS83" i="1" s="1"/>
  <c r="CW75" i="1"/>
  <c r="CW77" i="1" s="1"/>
  <c r="CW79" i="1" s="1"/>
  <c r="DA75" i="1"/>
  <c r="DE75" i="1"/>
  <c r="DE77" i="1" s="1"/>
  <c r="DE79" i="1" s="1"/>
  <c r="DE81" i="1" s="1"/>
  <c r="DE83" i="1" s="1"/>
  <c r="DI75" i="1"/>
  <c r="DI77" i="1" s="1"/>
  <c r="DI79" i="1" s="1"/>
  <c r="DI81" i="1" s="1"/>
  <c r="DI83" i="1" s="1"/>
  <c r="DM75" i="1"/>
  <c r="DM77" i="1" s="1"/>
  <c r="DM79" i="1" s="1"/>
  <c r="AF97" i="1"/>
  <c r="AJ97" i="1"/>
  <c r="AJ99" i="1" s="1"/>
  <c r="AJ101" i="1" s="1"/>
  <c r="AJ103" i="1" s="1"/>
  <c r="AJ105" i="1" s="1"/>
  <c r="AN97" i="1"/>
  <c r="AR97" i="1"/>
  <c r="AV97" i="1"/>
  <c r="AV135" i="1" s="1"/>
  <c r="AZ97" i="1"/>
  <c r="AZ99" i="1" s="1"/>
  <c r="AZ101" i="1" s="1"/>
  <c r="AZ103" i="1" s="1"/>
  <c r="AZ105" i="1" s="1"/>
  <c r="BD97" i="1"/>
  <c r="BD135" i="1" s="1"/>
  <c r="BH97" i="1"/>
  <c r="BL97" i="1"/>
  <c r="BR97" i="1"/>
  <c r="BZ97" i="1"/>
  <c r="CH97" i="1"/>
  <c r="CP97" i="1"/>
  <c r="CX97" i="1"/>
  <c r="AD75" i="1"/>
  <c r="AD135" i="1" s="1"/>
  <c r="AH75" i="1"/>
  <c r="AL75" i="1"/>
  <c r="AP75" i="1"/>
  <c r="AP77" i="1" s="1"/>
  <c r="AP79" i="1" s="1"/>
  <c r="AP81" i="1" s="1"/>
  <c r="AP83" i="1" s="1"/>
  <c r="AT75" i="1"/>
  <c r="AX75" i="1"/>
  <c r="BB75" i="1"/>
  <c r="BB135" i="1" s="1"/>
  <c r="BF75" i="1"/>
  <c r="BF77" i="1" s="1"/>
  <c r="BF79" i="1" s="1"/>
  <c r="BF81" i="1" s="1"/>
  <c r="BF83" i="1" s="1"/>
  <c r="BJ75" i="1"/>
  <c r="BN75" i="1"/>
  <c r="BR75" i="1"/>
  <c r="BR135" i="1" s="1"/>
  <c r="BV75" i="1"/>
  <c r="BV77" i="1" s="1"/>
  <c r="BV79" i="1" s="1"/>
  <c r="BV81" i="1" s="1"/>
  <c r="BV83" i="1" s="1"/>
  <c r="BZ75" i="1"/>
  <c r="CD75" i="1"/>
  <c r="CH75" i="1"/>
  <c r="CL75" i="1"/>
  <c r="CL77" i="1" s="1"/>
  <c r="CL79" i="1" s="1"/>
  <c r="CL81" i="1" s="1"/>
  <c r="CL83" i="1" s="1"/>
  <c r="CL143" i="1" s="1"/>
  <c r="CP75" i="1"/>
  <c r="CP77" i="1" s="1"/>
  <c r="CP79" i="1" s="1"/>
  <c r="CP81" i="1" s="1"/>
  <c r="CP83" i="1" s="1"/>
  <c r="CT75" i="1"/>
  <c r="CX75" i="1"/>
  <c r="CX135" i="1" s="1"/>
  <c r="DB75" i="1"/>
  <c r="DB77" i="1" s="1"/>
  <c r="DB79" i="1" s="1"/>
  <c r="DB81" i="1" s="1"/>
  <c r="DB83" i="1" s="1"/>
  <c r="DF75" i="1"/>
  <c r="DF77" i="1" s="1"/>
  <c r="DF79" i="1" s="1"/>
  <c r="DF81" i="1" s="1"/>
  <c r="DF83" i="1" s="1"/>
  <c r="DM97" i="1"/>
  <c r="DM99" i="1" s="1"/>
  <c r="DM101" i="1" s="1"/>
  <c r="DM103" i="1" s="1"/>
  <c r="DM105" i="1" s="1"/>
  <c r="DI97" i="1"/>
  <c r="DI99" i="1" s="1"/>
  <c r="DI101" i="1" s="1"/>
  <c r="DI103" i="1" s="1"/>
  <c r="DI105" i="1" s="1"/>
  <c r="DE97" i="1"/>
  <c r="DE99" i="1" s="1"/>
  <c r="DE101" i="1" s="1"/>
  <c r="DE103" i="1" s="1"/>
  <c r="DE105" i="1" s="1"/>
  <c r="DA97" i="1"/>
  <c r="CW97" i="1"/>
  <c r="CW99" i="1" s="1"/>
  <c r="CW101" i="1" s="1"/>
  <c r="CW103" i="1" s="1"/>
  <c r="CW105" i="1" s="1"/>
  <c r="CS97" i="1"/>
  <c r="CS99" i="1" s="1"/>
  <c r="CS101" i="1" s="1"/>
  <c r="CS103" i="1" s="1"/>
  <c r="CS105" i="1" s="1"/>
  <c r="CO97" i="1"/>
  <c r="CO99" i="1" s="1"/>
  <c r="CO101" i="1" s="1"/>
  <c r="CO103" i="1" s="1"/>
  <c r="CO105" i="1" s="1"/>
  <c r="CK97" i="1"/>
  <c r="CK99" i="1" s="1"/>
  <c r="CK101" i="1" s="1"/>
  <c r="CK103" i="1" s="1"/>
  <c r="CK105" i="1" s="1"/>
  <c r="CG97" i="1"/>
  <c r="CG99" i="1" s="1"/>
  <c r="CG101" i="1" s="1"/>
  <c r="CG103" i="1" s="1"/>
  <c r="CG105" i="1" s="1"/>
  <c r="CC97" i="1"/>
  <c r="BY97" i="1"/>
  <c r="BY99" i="1" s="1"/>
  <c r="BY101" i="1" s="1"/>
  <c r="BY103" i="1" s="1"/>
  <c r="BY105" i="1" s="1"/>
  <c r="BU97" i="1"/>
  <c r="BQ97" i="1"/>
  <c r="BQ99" i="1" s="1"/>
  <c r="BQ101" i="1" s="1"/>
  <c r="BQ103" i="1" s="1"/>
  <c r="BQ105" i="1" s="1"/>
  <c r="DK97" i="1"/>
  <c r="DK99" i="1" s="1"/>
  <c r="DK101" i="1" s="1"/>
  <c r="DK103" i="1" s="1"/>
  <c r="DK105" i="1" s="1"/>
  <c r="DG97" i="1"/>
  <c r="DG99" i="1" s="1"/>
  <c r="DG101" i="1" s="1"/>
  <c r="DG103" i="1" s="1"/>
  <c r="DG105" i="1" s="1"/>
  <c r="DC97" i="1"/>
  <c r="DC99" i="1" s="1"/>
  <c r="DC101" i="1" s="1"/>
  <c r="DC103" i="1" s="1"/>
  <c r="DC105" i="1" s="1"/>
  <c r="CY97" i="1"/>
  <c r="CU97" i="1"/>
  <c r="CU99" i="1" s="1"/>
  <c r="CU101" i="1" s="1"/>
  <c r="CU103" i="1" s="1"/>
  <c r="CU105" i="1" s="1"/>
  <c r="CQ97" i="1"/>
  <c r="CQ99" i="1" s="1"/>
  <c r="CQ101" i="1" s="1"/>
  <c r="CQ103" i="1" s="1"/>
  <c r="CQ105" i="1" s="1"/>
  <c r="CQ143" i="1" s="1"/>
  <c r="CM97" i="1"/>
  <c r="CM99" i="1" s="1"/>
  <c r="CM101" i="1" s="1"/>
  <c r="CM103" i="1" s="1"/>
  <c r="CM105" i="1" s="1"/>
  <c r="CI97" i="1"/>
  <c r="CE97" i="1"/>
  <c r="CE99" i="1" s="1"/>
  <c r="CE101" i="1" s="1"/>
  <c r="CE103" i="1" s="1"/>
  <c r="CE105" i="1" s="1"/>
  <c r="CE143" i="1" s="1"/>
  <c r="CA97" i="1"/>
  <c r="BW97" i="1"/>
  <c r="BW99" i="1" s="1"/>
  <c r="BW101" i="1" s="1"/>
  <c r="BW103" i="1" s="1"/>
  <c r="BW105" i="1" s="1"/>
  <c r="BS97" i="1"/>
  <c r="BO97" i="1"/>
  <c r="BO99" i="1" s="1"/>
  <c r="BO101" i="1" s="1"/>
  <c r="BO103" i="1" s="1"/>
  <c r="BO105" i="1" s="1"/>
  <c r="AG97" i="1"/>
  <c r="AK97" i="1"/>
  <c r="AK99" i="1" s="1"/>
  <c r="AK101" i="1" s="1"/>
  <c r="AK103" i="1" s="1"/>
  <c r="AK105" i="1" s="1"/>
  <c r="AO97" i="1"/>
  <c r="AS97" i="1"/>
  <c r="AS99" i="1" s="1"/>
  <c r="AS101" i="1" s="1"/>
  <c r="AS103" i="1" s="1"/>
  <c r="AS105" i="1" s="1"/>
  <c r="AW97" i="1"/>
  <c r="BA97" i="1"/>
  <c r="BA99" i="1" s="1"/>
  <c r="BA101" i="1" s="1"/>
  <c r="BA103" i="1" s="1"/>
  <c r="BA105" i="1" s="1"/>
  <c r="BE97" i="1"/>
  <c r="BI97" i="1"/>
  <c r="BI99" i="1" s="1"/>
  <c r="BI101" i="1" s="1"/>
  <c r="BI103" i="1" s="1"/>
  <c r="BI105" i="1" s="1"/>
  <c r="BM97" i="1"/>
  <c r="BT97" i="1"/>
  <c r="CB97" i="1"/>
  <c r="CJ97" i="1"/>
  <c r="CJ99" i="1" s="1"/>
  <c r="CJ101" i="1" s="1"/>
  <c r="CJ103" i="1" s="1"/>
  <c r="CJ105" i="1" s="1"/>
  <c r="CR97" i="1"/>
  <c r="CR99" i="1" s="1"/>
  <c r="CR101" i="1" s="1"/>
  <c r="CR103" i="1" s="1"/>
  <c r="CR105" i="1" s="1"/>
  <c r="CZ97" i="1"/>
  <c r="DH97" i="1"/>
  <c r="DM118" i="1"/>
  <c r="DM120" i="1" s="1"/>
  <c r="DM121" i="1" s="1"/>
  <c r="DM122" i="1" s="1"/>
  <c r="DM124" i="1" s="1"/>
  <c r="DI118" i="1"/>
  <c r="DI120" i="1" s="1"/>
  <c r="DI121" i="1" s="1"/>
  <c r="DI122" i="1" s="1"/>
  <c r="DI124" i="1" s="1"/>
  <c r="DE118" i="1"/>
  <c r="DE120" i="1" s="1"/>
  <c r="DE121" i="1" s="1"/>
  <c r="DE122" i="1" s="1"/>
  <c r="DE124" i="1" s="1"/>
  <c r="DA118" i="1"/>
  <c r="CW118" i="1"/>
  <c r="CW120" i="1" s="1"/>
  <c r="CW121" i="1" s="1"/>
  <c r="CW122" i="1" s="1"/>
  <c r="CW124" i="1" s="1"/>
  <c r="CS118" i="1"/>
  <c r="CS120" i="1" s="1"/>
  <c r="CS121" i="1" s="1"/>
  <c r="CS122" i="1" s="1"/>
  <c r="CS124" i="1" s="1"/>
  <c r="CO118" i="1"/>
  <c r="CO120" i="1" s="1"/>
  <c r="CO121" i="1" s="1"/>
  <c r="CO122" i="1" s="1"/>
  <c r="CO124" i="1" s="1"/>
  <c r="CK118" i="1"/>
  <c r="CG118" i="1"/>
  <c r="CG120" i="1" s="1"/>
  <c r="CG121" i="1" s="1"/>
  <c r="CG122" i="1" s="1"/>
  <c r="CG124" i="1" s="1"/>
  <c r="AG118" i="1"/>
  <c r="AK118" i="1"/>
  <c r="AK120" i="1" s="1"/>
  <c r="AK121" i="1" s="1"/>
  <c r="AK122" i="1" s="1"/>
  <c r="AK124" i="1" s="1"/>
  <c r="AO118" i="1"/>
  <c r="AS118" i="1"/>
  <c r="AS120" i="1" s="1"/>
  <c r="AS121" i="1" s="1"/>
  <c r="AS122" i="1" s="1"/>
  <c r="AS124" i="1" s="1"/>
  <c r="AW118" i="1"/>
  <c r="BA118" i="1"/>
  <c r="BA120" i="1" s="1"/>
  <c r="BA121" i="1" s="1"/>
  <c r="BA122" i="1" s="1"/>
  <c r="BA124" i="1" s="1"/>
  <c r="BE118" i="1"/>
  <c r="BI118" i="1"/>
  <c r="BI120" i="1" s="1"/>
  <c r="BI121" i="1" s="1"/>
  <c r="BI122" i="1" s="1"/>
  <c r="BI124" i="1" s="1"/>
  <c r="BM118" i="1"/>
  <c r="BQ118" i="1"/>
  <c r="BQ120" i="1" s="1"/>
  <c r="BQ121" i="1" s="1"/>
  <c r="BQ122" i="1" s="1"/>
  <c r="BQ124" i="1" s="1"/>
  <c r="BU118" i="1"/>
  <c r="BY118" i="1"/>
  <c r="BY120" i="1" s="1"/>
  <c r="BY121" i="1" s="1"/>
  <c r="BY122" i="1" s="1"/>
  <c r="BY124" i="1" s="1"/>
  <c r="CC118" i="1"/>
  <c r="CH118" i="1"/>
  <c r="CH120" i="1" s="1"/>
  <c r="CH121" i="1" s="1"/>
  <c r="CH122" i="1" s="1"/>
  <c r="CH124" i="1" s="1"/>
  <c r="CM118" i="1"/>
  <c r="CM120" i="1" s="1"/>
  <c r="CM121" i="1" s="1"/>
  <c r="CM122" i="1" s="1"/>
  <c r="CM124" i="1" s="1"/>
  <c r="CR118" i="1"/>
  <c r="CR120" i="1" s="1"/>
  <c r="CR121" i="1" s="1"/>
  <c r="CR122" i="1" s="1"/>
  <c r="CR124" i="1" s="1"/>
  <c r="CX118" i="1"/>
  <c r="DC118" i="1"/>
  <c r="DC120" i="1" s="1"/>
  <c r="DC121" i="1" s="1"/>
  <c r="DC122" i="1" s="1"/>
  <c r="DC124" i="1" s="1"/>
  <c r="DH118" i="1"/>
  <c r="DH120" i="1" s="1"/>
  <c r="DH121" i="1" s="1"/>
  <c r="DH122" i="1" s="1"/>
  <c r="DH124" i="1" s="1"/>
  <c r="AD118" i="1"/>
  <c r="AH118" i="1"/>
  <c r="AH120" i="1" s="1"/>
  <c r="AH121" i="1" s="1"/>
  <c r="AH122" i="1" s="1"/>
  <c r="AH124" i="1" s="1"/>
  <c r="AL118" i="1"/>
  <c r="AP118" i="1"/>
  <c r="AP120" i="1" s="1"/>
  <c r="AP121" i="1" s="1"/>
  <c r="AT118" i="1"/>
  <c r="AX118" i="1"/>
  <c r="AX120" i="1" s="1"/>
  <c r="AX121" i="1" s="1"/>
  <c r="AX122" i="1" s="1"/>
  <c r="AX124" i="1" s="1"/>
  <c r="BB118" i="1"/>
  <c r="BF118" i="1"/>
  <c r="BF120" i="1" s="1"/>
  <c r="BF121" i="1" s="1"/>
  <c r="BJ118" i="1"/>
  <c r="BN118" i="1"/>
  <c r="BN120" i="1" s="1"/>
  <c r="BN121" i="1" s="1"/>
  <c r="BN122" i="1" s="1"/>
  <c r="BN124" i="1" s="1"/>
  <c r="BR118" i="1"/>
  <c r="BV118" i="1"/>
  <c r="BV120" i="1" s="1"/>
  <c r="BV121" i="1" s="1"/>
  <c r="BZ118" i="1"/>
  <c r="CD118" i="1"/>
  <c r="CD120" i="1" s="1"/>
  <c r="CD121" i="1" s="1"/>
  <c r="CD122" i="1" s="1"/>
  <c r="CD124" i="1" s="1"/>
  <c r="CI118" i="1"/>
  <c r="CI120" i="1" s="1"/>
  <c r="CI121" i="1" s="1"/>
  <c r="CI122" i="1" s="1"/>
  <c r="CI124" i="1" s="1"/>
  <c r="CN118" i="1"/>
  <c r="CT118" i="1"/>
  <c r="CT120" i="1" s="1"/>
  <c r="CT121" i="1" s="1"/>
  <c r="CT122" i="1" s="1"/>
  <c r="CT124" i="1" s="1"/>
  <c r="CY118" i="1"/>
  <c r="DD118" i="1"/>
  <c r="DD120" i="1" s="1"/>
  <c r="DD121" i="1" s="1"/>
  <c r="DD122" i="1" s="1"/>
  <c r="DD124" i="1" s="1"/>
  <c r="DD143" i="1" s="1"/>
  <c r="DJ118" i="1"/>
  <c r="AE118" i="1"/>
  <c r="AI118" i="1"/>
  <c r="AI120" i="1" s="1"/>
  <c r="AI121" i="1" s="1"/>
  <c r="AI122" i="1" s="1"/>
  <c r="AI124" i="1" s="1"/>
  <c r="AI143" i="1" s="1"/>
  <c r="AM118" i="1"/>
  <c r="AQ118" i="1"/>
  <c r="AU118" i="1"/>
  <c r="AY118" i="1"/>
  <c r="AY120" i="1" s="1"/>
  <c r="AY121" i="1" s="1"/>
  <c r="AY122" i="1" s="1"/>
  <c r="AY124" i="1" s="1"/>
  <c r="AY143" i="1" s="1"/>
  <c r="BC118" i="1"/>
  <c r="BG118" i="1"/>
  <c r="BK118" i="1"/>
  <c r="BO118" i="1"/>
  <c r="BO120" i="1" s="1"/>
  <c r="BO121" i="1" s="1"/>
  <c r="BO122" i="1" s="1"/>
  <c r="BO124" i="1" s="1"/>
  <c r="BS118" i="1"/>
  <c r="BW118" i="1"/>
  <c r="BW120" i="1" s="1"/>
  <c r="BW121" i="1" s="1"/>
  <c r="BW122" i="1" s="1"/>
  <c r="BW124" i="1" s="1"/>
  <c r="CA118" i="1"/>
  <c r="CE118" i="1"/>
  <c r="CE120" i="1" s="1"/>
  <c r="CE121" i="1" s="1"/>
  <c r="CE122" i="1" s="1"/>
  <c r="CE124" i="1" s="1"/>
  <c r="CJ118" i="1"/>
  <c r="CJ120" i="1" s="1"/>
  <c r="CJ121" i="1" s="1"/>
  <c r="CJ122" i="1" s="1"/>
  <c r="CJ124" i="1" s="1"/>
  <c r="CP118" i="1"/>
  <c r="CP120" i="1" s="1"/>
  <c r="CP121" i="1" s="1"/>
  <c r="CP122" i="1" s="1"/>
  <c r="CP124" i="1" s="1"/>
  <c r="CU118" i="1"/>
  <c r="CU120" i="1" s="1"/>
  <c r="CU121" i="1" s="1"/>
  <c r="CU122" i="1" s="1"/>
  <c r="CU124" i="1" s="1"/>
  <c r="CZ118" i="1"/>
  <c r="DF118" i="1"/>
  <c r="DF120" i="1" s="1"/>
  <c r="DF121" i="1" s="1"/>
  <c r="DF122" i="1" s="1"/>
  <c r="DF124" i="1" s="1"/>
  <c r="DK118" i="1"/>
  <c r="AF118" i="1"/>
  <c r="AJ118" i="1"/>
  <c r="AJ120" i="1" s="1"/>
  <c r="AJ121" i="1" s="1"/>
  <c r="AJ122" i="1" s="1"/>
  <c r="AJ124" i="1" s="1"/>
  <c r="AN118" i="1"/>
  <c r="AR118" i="1"/>
  <c r="AR120" i="1" s="1"/>
  <c r="AR121" i="1" s="1"/>
  <c r="AR122" i="1" s="1"/>
  <c r="AR124" i="1" s="1"/>
  <c r="AV118" i="1"/>
  <c r="AZ118" i="1"/>
  <c r="AZ120" i="1" s="1"/>
  <c r="AZ121" i="1" s="1"/>
  <c r="AZ122" i="1" s="1"/>
  <c r="AZ124" i="1" s="1"/>
  <c r="BD118" i="1"/>
  <c r="BH118" i="1"/>
  <c r="BH120" i="1" s="1"/>
  <c r="BH121" i="1" s="1"/>
  <c r="BH122" i="1" s="1"/>
  <c r="BH124" i="1" s="1"/>
  <c r="BL118" i="1"/>
  <c r="BP118" i="1"/>
  <c r="BP120" i="1" s="1"/>
  <c r="BP121" i="1" s="1"/>
  <c r="BP122" i="1" s="1"/>
  <c r="BP124" i="1" s="1"/>
  <c r="BP143" i="1" s="1"/>
  <c r="BT118" i="1"/>
  <c r="BX118" i="1"/>
  <c r="CB118" i="1"/>
  <c r="CF118" i="1"/>
  <c r="CF120" i="1" s="1"/>
  <c r="CF121" i="1" s="1"/>
  <c r="CF122" i="1" s="1"/>
  <c r="CF124" i="1" s="1"/>
  <c r="CL118" i="1"/>
  <c r="CL120" i="1" s="1"/>
  <c r="CL121" i="1" s="1"/>
  <c r="CL122" i="1" s="1"/>
  <c r="CL124" i="1" s="1"/>
  <c r="CQ118" i="1"/>
  <c r="CQ120" i="1" s="1"/>
  <c r="CQ121" i="1" s="1"/>
  <c r="CQ122" i="1" s="1"/>
  <c r="CQ124" i="1" s="1"/>
  <c r="CV118" i="1"/>
  <c r="CV120" i="1" s="1"/>
  <c r="CV121" i="1" s="1"/>
  <c r="CV122" i="1" s="1"/>
  <c r="CV124" i="1" s="1"/>
  <c r="CV143" i="1" s="1"/>
  <c r="DB118" i="1"/>
  <c r="DB120" i="1" s="1"/>
  <c r="DB121" i="1" s="1"/>
  <c r="DB122" i="1" s="1"/>
  <c r="DB124" i="1" s="1"/>
  <c r="DG118" i="1"/>
  <c r="DG120" i="1" s="1"/>
  <c r="DG121" i="1" s="1"/>
  <c r="DG122" i="1" s="1"/>
  <c r="DG124" i="1" s="1"/>
  <c r="DL118" i="1"/>
  <c r="BZ35" i="1" l="1"/>
  <c r="V34" i="1"/>
  <c r="CL139" i="1"/>
  <c r="AZ143" i="1"/>
  <c r="AF55" i="1"/>
  <c r="X55" i="1" s="1"/>
  <c r="AZ135" i="1"/>
  <c r="AL135" i="1"/>
  <c r="CV135" i="1"/>
  <c r="CB76" i="1"/>
  <c r="CB77" i="1" s="1"/>
  <c r="CB79" i="1" s="1"/>
  <c r="CB81" i="1" s="1"/>
  <c r="CB83" i="1" s="1"/>
  <c r="AI135" i="1"/>
  <c r="CZ34" i="1"/>
  <c r="CZ35" i="1" s="1"/>
  <c r="X36" i="1" s="1"/>
  <c r="CJ135" i="1"/>
  <c r="AY135" i="1"/>
  <c r="CZ76" i="1"/>
  <c r="CZ77" i="1" s="1"/>
  <c r="AF76" i="1"/>
  <c r="CF143" i="1"/>
  <c r="CR143" i="1"/>
  <c r="AJ143" i="1"/>
  <c r="BK98" i="1"/>
  <c r="J46" i="1"/>
  <c r="BO135" i="1"/>
  <c r="BD76" i="1"/>
  <c r="BD77" i="1" s="1"/>
  <c r="BD79" i="1" s="1"/>
  <c r="BD81" i="1" s="1"/>
  <c r="BD83" i="1" s="1"/>
  <c r="BT56" i="1"/>
  <c r="BT58" i="1" s="1"/>
  <c r="BT60" i="1" s="1"/>
  <c r="BT62" i="1" s="1"/>
  <c r="BT55" i="1"/>
  <c r="BO143" i="1"/>
  <c r="CE135" i="1"/>
  <c r="CU143" i="1"/>
  <c r="CJ143" i="1"/>
  <c r="CU135" i="1"/>
  <c r="AE34" i="1"/>
  <c r="AE35" i="1" s="1"/>
  <c r="BB55" i="1"/>
  <c r="BB56" i="1" s="1"/>
  <c r="BB58" i="1" s="1"/>
  <c r="BB60" i="1" s="1"/>
  <c r="BB62" i="1" s="1"/>
  <c r="DF143" i="1"/>
  <c r="DC143" i="1"/>
  <c r="CX98" i="1"/>
  <c r="BK34" i="1"/>
  <c r="CY34" i="1" s="1"/>
  <c r="CY35" i="1" s="1"/>
  <c r="CY37" i="1" s="1"/>
  <c r="DB143" i="1"/>
  <c r="BJ99" i="1"/>
  <c r="BJ101" i="1" s="1"/>
  <c r="BJ103" i="1" s="1"/>
  <c r="J47" i="1"/>
  <c r="J48" i="1"/>
  <c r="AV37" i="1"/>
  <c r="BC37" i="1"/>
  <c r="DL120" i="1"/>
  <c r="DL135" i="1"/>
  <c r="BX120" i="1"/>
  <c r="BX135" i="1"/>
  <c r="DK120" i="1"/>
  <c r="DK121" i="1" s="1"/>
  <c r="DK122" i="1" s="1"/>
  <c r="DK124" i="1" s="1"/>
  <c r="DK143" i="1" s="1"/>
  <c r="DK135" i="1"/>
  <c r="BG120" i="1"/>
  <c r="BG135" i="1"/>
  <c r="AQ120" i="1"/>
  <c r="AQ135" i="1"/>
  <c r="DJ120" i="1"/>
  <c r="DJ135" i="1"/>
  <c r="CN120" i="1"/>
  <c r="CN135" i="1"/>
  <c r="BV122" i="1"/>
  <c r="BV124" i="1" s="1"/>
  <c r="BV139" i="1"/>
  <c r="BF122" i="1"/>
  <c r="BF124" i="1" s="1"/>
  <c r="BF143" i="1" s="1"/>
  <c r="BF139" i="1"/>
  <c r="AP122" i="1"/>
  <c r="AP124" i="1" s="1"/>
  <c r="AP143" i="1" s="1"/>
  <c r="AP139" i="1"/>
  <c r="BU119" i="1"/>
  <c r="BU120" i="1" s="1"/>
  <c r="BU121" i="1" s="1"/>
  <c r="BU122" i="1" s="1"/>
  <c r="BU124" i="1" s="1"/>
  <c r="BU135" i="1"/>
  <c r="AO120" i="1"/>
  <c r="AO121" i="1" s="1"/>
  <c r="AO122" i="1" s="1"/>
  <c r="AO124" i="1" s="1"/>
  <c r="AO119" i="1"/>
  <c r="CK120" i="1"/>
  <c r="CK121" i="1" s="1"/>
  <c r="CK122" i="1" s="1"/>
  <c r="CK124" i="1" s="1"/>
  <c r="CK143" i="1" s="1"/>
  <c r="CK135" i="1"/>
  <c r="DA120" i="1"/>
  <c r="DA121" i="1" s="1"/>
  <c r="DA122" i="1" s="1"/>
  <c r="DA124" i="1" s="1"/>
  <c r="DA135" i="1"/>
  <c r="DH99" i="1"/>
  <c r="DH135" i="1"/>
  <c r="CB99" i="1"/>
  <c r="CB101" i="1" s="1"/>
  <c r="CB103" i="1" s="1"/>
  <c r="CB105" i="1" s="1"/>
  <c r="CB98" i="1"/>
  <c r="CB135" i="1"/>
  <c r="BE135" i="1"/>
  <c r="AO99" i="1"/>
  <c r="AO101" i="1" s="1"/>
  <c r="AO103" i="1" s="1"/>
  <c r="AO105" i="1" s="1"/>
  <c r="AO98" i="1"/>
  <c r="AO135" i="1"/>
  <c r="BS98" i="1"/>
  <c r="BS136" i="1" s="1"/>
  <c r="BS135" i="1"/>
  <c r="CI99" i="1"/>
  <c r="CI135" i="1"/>
  <c r="CT77" i="1"/>
  <c r="CT135" i="1"/>
  <c r="CD77" i="1"/>
  <c r="CD135" i="1"/>
  <c r="BN77" i="1"/>
  <c r="BN135" i="1"/>
  <c r="AX77" i="1"/>
  <c r="AX135" i="1"/>
  <c r="AH77" i="1"/>
  <c r="AH135" i="1"/>
  <c r="G111" i="1"/>
  <c r="CH99" i="1"/>
  <c r="CH101" i="1" s="1"/>
  <c r="CH103" i="1" s="1"/>
  <c r="CH105" i="1" s="1"/>
  <c r="CH135" i="1"/>
  <c r="BH99" i="1"/>
  <c r="BH135" i="1"/>
  <c r="AR99" i="1"/>
  <c r="AR135" i="1"/>
  <c r="DM81" i="1"/>
  <c r="DM83" i="1" s="1"/>
  <c r="DM143" i="1" s="1"/>
  <c r="DM139" i="1"/>
  <c r="CW81" i="1"/>
  <c r="CW83" i="1" s="1"/>
  <c r="CW139" i="1"/>
  <c r="CG81" i="1"/>
  <c r="CG83" i="1" s="1"/>
  <c r="CG143" i="1" s="1"/>
  <c r="CG139" i="1"/>
  <c r="BQ81" i="1"/>
  <c r="BQ83" i="1" s="1"/>
  <c r="BQ139" i="1"/>
  <c r="BA81" i="1"/>
  <c r="BA83" i="1" s="1"/>
  <c r="BA143" i="1" s="1"/>
  <c r="BA139" i="1"/>
  <c r="AK81" i="1"/>
  <c r="AK83" i="1" s="1"/>
  <c r="AK139" i="1"/>
  <c r="CY76" i="1"/>
  <c r="CY77" i="1" s="1"/>
  <c r="BK77" i="1"/>
  <c r="BK79" i="1" s="1"/>
  <c r="BK81" i="1" s="1"/>
  <c r="BK83" i="1" s="1"/>
  <c r="CY55" i="1"/>
  <c r="DG56" i="1"/>
  <c r="DG135" i="1"/>
  <c r="DE58" i="1"/>
  <c r="DE60" i="1" s="1"/>
  <c r="DE62" i="1" s="1"/>
  <c r="DE137" i="1"/>
  <c r="CO58" i="1"/>
  <c r="CO60" i="1" s="1"/>
  <c r="CO62" i="1" s="1"/>
  <c r="CO143" i="1" s="1"/>
  <c r="CO137" i="1"/>
  <c r="BY58" i="1"/>
  <c r="BY60" i="1" s="1"/>
  <c r="BY62" i="1" s="1"/>
  <c r="BY137" i="1"/>
  <c r="BI58" i="1"/>
  <c r="BI60" i="1" s="1"/>
  <c r="BI62" i="1" s="1"/>
  <c r="BI137" i="1"/>
  <c r="AS58" i="1"/>
  <c r="AS60" i="1" s="1"/>
  <c r="AS62" i="1" s="1"/>
  <c r="AS143" i="1" s="1"/>
  <c r="AS137" i="1"/>
  <c r="BL56" i="1"/>
  <c r="CW143" i="1"/>
  <c r="BQ143" i="1"/>
  <c r="AK143" i="1"/>
  <c r="AN37" i="1"/>
  <c r="CX58" i="1"/>
  <c r="V57" i="1"/>
  <c r="AD57" i="1" s="1"/>
  <c r="CA37" i="1"/>
  <c r="BW143" i="1"/>
  <c r="CM143" i="1"/>
  <c r="DI35" i="1"/>
  <c r="DI135" i="1"/>
  <c r="CS35" i="1"/>
  <c r="CS135" i="1"/>
  <c r="CC35" i="1"/>
  <c r="CC34" i="1"/>
  <c r="CC135" i="1"/>
  <c r="BM34" i="1"/>
  <c r="BM135" i="1"/>
  <c r="BE34" i="1"/>
  <c r="AW34" i="1"/>
  <c r="AW135" i="1"/>
  <c r="BZ37" i="1"/>
  <c r="AT58" i="1"/>
  <c r="CB58" i="1"/>
  <c r="BB37" i="1"/>
  <c r="BV143" i="1"/>
  <c r="AM99" i="1"/>
  <c r="AM101" i="1" s="1"/>
  <c r="AM103" i="1" s="1"/>
  <c r="AM105" i="1" s="1"/>
  <c r="CY135" i="1"/>
  <c r="DE143" i="1"/>
  <c r="BY143" i="1"/>
  <c r="BI143" i="1"/>
  <c r="BT37" i="1"/>
  <c r="BD58" i="1"/>
  <c r="CQ137" i="1"/>
  <c r="BT119" i="1"/>
  <c r="BT120" i="1" s="1"/>
  <c r="BT121" i="1" s="1"/>
  <c r="BT122" i="1" s="1"/>
  <c r="BT124" i="1" s="1"/>
  <c r="AN119" i="1"/>
  <c r="AN120" i="1" s="1"/>
  <c r="AN121" i="1" s="1"/>
  <c r="AN122" i="1" s="1"/>
  <c r="AN124" i="1" s="1"/>
  <c r="BS119" i="1"/>
  <c r="AM119" i="1"/>
  <c r="AM120" i="1" s="1"/>
  <c r="AM121" i="1" s="1"/>
  <c r="AM122" i="1" s="1"/>
  <c r="AM124" i="1" s="1"/>
  <c r="J126" i="1"/>
  <c r="BR119" i="1"/>
  <c r="BR120" i="1" s="1"/>
  <c r="AL119" i="1"/>
  <c r="BT98" i="1"/>
  <c r="BU99" i="1"/>
  <c r="BU101" i="1" s="1"/>
  <c r="BU103" i="1" s="1"/>
  <c r="BU105" i="1" s="1"/>
  <c r="BU98" i="1"/>
  <c r="BZ76" i="1"/>
  <c r="BJ76" i="1"/>
  <c r="BJ77" i="1" s="1"/>
  <c r="BJ79" i="1" s="1"/>
  <c r="BJ81" i="1" s="1"/>
  <c r="BJ83" i="1" s="1"/>
  <c r="BB76" i="1"/>
  <c r="AT76" i="1"/>
  <c r="AT77" i="1" s="1"/>
  <c r="AT79" i="1" s="1"/>
  <c r="AT81" i="1" s="1"/>
  <c r="AT83" i="1" s="1"/>
  <c r="J88" i="1"/>
  <c r="BZ98" i="1"/>
  <c r="V98" i="1" s="1"/>
  <c r="AN98" i="1"/>
  <c r="AN136" i="1" s="1"/>
  <c r="CC77" i="1"/>
  <c r="CC79" i="1" s="1"/>
  <c r="CC81" i="1" s="1"/>
  <c r="CC83" i="1" s="1"/>
  <c r="CC76" i="1"/>
  <c r="BM76" i="1"/>
  <c r="BE76" i="1"/>
  <c r="AW76" i="1"/>
  <c r="AW77" i="1" s="1"/>
  <c r="AW79" i="1" s="1"/>
  <c r="AW81" i="1" s="1"/>
  <c r="AW83" i="1" s="1"/>
  <c r="W76" i="1"/>
  <c r="BU55" i="1"/>
  <c r="AO55" i="1"/>
  <c r="AU56" i="1"/>
  <c r="BP135" i="1"/>
  <c r="CF135" i="1"/>
  <c r="AP135" i="1"/>
  <c r="CZ135" i="1"/>
  <c r="CR135" i="1"/>
  <c r="AS135" i="1"/>
  <c r="BI135" i="1"/>
  <c r="BY135" i="1"/>
  <c r="CO135" i="1"/>
  <c r="DE135" i="1"/>
  <c r="BF135" i="1"/>
  <c r="BV135" i="1"/>
  <c r="CL135" i="1"/>
  <c r="DB135" i="1"/>
  <c r="AM135" i="1"/>
  <c r="BC135" i="1"/>
  <c r="AM136" i="1"/>
  <c r="CK139" i="1"/>
  <c r="DF139" i="1"/>
  <c r="AI137" i="1"/>
  <c r="AY137" i="1"/>
  <c r="BO137" i="1"/>
  <c r="CE137" i="1"/>
  <c r="CU137" i="1"/>
  <c r="BW139" i="1"/>
  <c r="CM139" i="1"/>
  <c r="DC139" i="1"/>
  <c r="CR137" i="1"/>
  <c r="CJ139" i="1"/>
  <c r="DF141" i="1"/>
  <c r="CQ141" i="1"/>
  <c r="CR141" i="1"/>
  <c r="AM77" i="1"/>
  <c r="AM79" i="1" s="1"/>
  <c r="AM81" i="1" s="1"/>
  <c r="AM83" i="1" s="1"/>
  <c r="BJ105" i="1"/>
  <c r="AT105" i="1"/>
  <c r="AL105" i="1"/>
  <c r="V36" i="1"/>
  <c r="CX37" i="1"/>
  <c r="AL62" i="1"/>
  <c r="CZ58" i="1"/>
  <c r="X57" i="1"/>
  <c r="AF57" i="1" s="1"/>
  <c r="BM120" i="1"/>
  <c r="BM121" i="1" s="1"/>
  <c r="BM122" i="1" s="1"/>
  <c r="BM124" i="1" s="1"/>
  <c r="BM119" i="1"/>
  <c r="DA119" i="1" s="1"/>
  <c r="AW120" i="1"/>
  <c r="AW121" i="1" s="1"/>
  <c r="AW122" i="1" s="1"/>
  <c r="AW124" i="1" s="1"/>
  <c r="BE119" i="1"/>
  <c r="BE120" i="1" s="1"/>
  <c r="BE121" i="1" s="1"/>
  <c r="BE122" i="1" s="1"/>
  <c r="BE124" i="1" s="1"/>
  <c r="AW119" i="1"/>
  <c r="BM98" i="1"/>
  <c r="DA98" i="1" s="1"/>
  <c r="DA99" i="1" s="1"/>
  <c r="BU34" i="1"/>
  <c r="BE35" i="1"/>
  <c r="AO35" i="1"/>
  <c r="AO34" i="1"/>
  <c r="AJ135" i="1"/>
  <c r="AG135" i="1"/>
  <c r="AT135" i="1"/>
  <c r="BJ135" i="1"/>
  <c r="BZ135" i="1"/>
  <c r="CP135" i="1"/>
  <c r="DF135" i="1"/>
  <c r="BW135" i="1"/>
  <c r="CM135" i="1"/>
  <c r="DC135" i="1"/>
  <c r="AK137" i="1"/>
  <c r="BA137" i="1"/>
  <c r="BQ137" i="1"/>
  <c r="CG137" i="1"/>
  <c r="CW137" i="1"/>
  <c r="DM137" i="1"/>
  <c r="AS139" i="1"/>
  <c r="BI139" i="1"/>
  <c r="BY139" i="1"/>
  <c r="CO139" i="1"/>
  <c r="DE139" i="1"/>
  <c r="AP137" i="1"/>
  <c r="BF137" i="1"/>
  <c r="BV137" i="1"/>
  <c r="CL137" i="1"/>
  <c r="DB137" i="1"/>
  <c r="CQ139" i="1"/>
  <c r="AJ137" i="1"/>
  <c r="AZ137" i="1"/>
  <c r="BP137" i="1"/>
  <c r="CF137" i="1"/>
  <c r="CV137" i="1"/>
  <c r="DD139" i="1"/>
  <c r="AI141" i="1"/>
  <c r="AY141" i="1"/>
  <c r="BO141" i="1"/>
  <c r="CE141" i="1"/>
  <c r="CU141" i="1"/>
  <c r="AJ141" i="1"/>
  <c r="AZ141" i="1"/>
  <c r="BP141" i="1"/>
  <c r="CF141" i="1"/>
  <c r="CV141" i="1"/>
  <c r="AK141" i="1"/>
  <c r="BA141" i="1"/>
  <c r="BQ141" i="1"/>
  <c r="CW141" i="1"/>
  <c r="DM141" i="1"/>
  <c r="J109" i="1"/>
  <c r="J107" i="1"/>
  <c r="J43" i="1"/>
  <c r="V55" i="1"/>
  <c r="G65" i="1"/>
  <c r="J64" i="1"/>
  <c r="AF35" i="1"/>
  <c r="AF56" i="1"/>
  <c r="CC119" i="1"/>
  <c r="CC120" i="1" s="1"/>
  <c r="CC121" i="1" s="1"/>
  <c r="CC122" i="1" s="1"/>
  <c r="CC124" i="1" s="1"/>
  <c r="BE98" i="1"/>
  <c r="BE99" i="1" s="1"/>
  <c r="BE101" i="1" s="1"/>
  <c r="BE103" i="1" s="1"/>
  <c r="BE105" i="1" s="1"/>
  <c r="AW98" i="1"/>
  <c r="AW99" i="1" s="1"/>
  <c r="AW101" i="1" s="1"/>
  <c r="AW103" i="1" s="1"/>
  <c r="AW105" i="1" s="1"/>
  <c r="CA98" i="1"/>
  <c r="J128" i="1"/>
  <c r="CX99" i="1"/>
  <c r="J110" i="1"/>
  <c r="BR99" i="1"/>
  <c r="BR101" i="1" s="1"/>
  <c r="BR103" i="1" s="1"/>
  <c r="BR98" i="1"/>
  <c r="CY98" i="1"/>
  <c r="CY99" i="1" s="1"/>
  <c r="CY56" i="1"/>
  <c r="CB120" i="1"/>
  <c r="CB121" i="1" s="1"/>
  <c r="CB122" i="1" s="1"/>
  <c r="CB124" i="1" s="1"/>
  <c r="CB119" i="1"/>
  <c r="BL119" i="1"/>
  <c r="BL120" i="1" s="1"/>
  <c r="BL121" i="1" s="1"/>
  <c r="BL122" i="1" s="1"/>
  <c r="BL124" i="1" s="1"/>
  <c r="BD119" i="1"/>
  <c r="BD120" i="1" s="1"/>
  <c r="BD121" i="1" s="1"/>
  <c r="BD122" i="1" s="1"/>
  <c r="BD124" i="1" s="1"/>
  <c r="AV119" i="1"/>
  <c r="AV120" i="1" s="1"/>
  <c r="AV121" i="1" s="1"/>
  <c r="AV122" i="1" s="1"/>
  <c r="AV124" i="1" s="1"/>
  <c r="CZ119" i="1"/>
  <c r="CZ120" i="1" s="1"/>
  <c r="CZ121" i="1" s="1"/>
  <c r="CZ122" i="1" s="1"/>
  <c r="CZ124" i="1" s="1"/>
  <c r="AF119" i="1"/>
  <c r="X119" i="1" s="1"/>
  <c r="CA120" i="1"/>
  <c r="CA121" i="1" s="1"/>
  <c r="CA122" i="1" s="1"/>
  <c r="CA124" i="1" s="1"/>
  <c r="CA119" i="1"/>
  <c r="BK119" i="1"/>
  <c r="CY119" i="1" s="1"/>
  <c r="CY120" i="1" s="1"/>
  <c r="CY121" i="1" s="1"/>
  <c r="CY122" i="1" s="1"/>
  <c r="CY124" i="1" s="1"/>
  <c r="AU119" i="1"/>
  <c r="AU136" i="1" s="1"/>
  <c r="BC119" i="1"/>
  <c r="BC120" i="1" s="1"/>
  <c r="BZ119" i="1"/>
  <c r="BZ120" i="1" s="1"/>
  <c r="BZ121" i="1" s="1"/>
  <c r="BZ122" i="1" s="1"/>
  <c r="BZ124" i="1" s="1"/>
  <c r="BJ120" i="1"/>
  <c r="BJ121" i="1" s="1"/>
  <c r="BJ122" i="1" s="1"/>
  <c r="BJ124" i="1" s="1"/>
  <c r="BJ119" i="1"/>
  <c r="BB119" i="1"/>
  <c r="BB120" i="1" s="1"/>
  <c r="BB121" i="1" s="1"/>
  <c r="BB122" i="1" s="1"/>
  <c r="BB124" i="1" s="1"/>
  <c r="AT119" i="1"/>
  <c r="AT120" i="1" s="1"/>
  <c r="AT121" i="1" s="1"/>
  <c r="AT122" i="1" s="1"/>
  <c r="AT124" i="1" s="1"/>
  <c r="J125" i="1"/>
  <c r="J127" i="1"/>
  <c r="CC99" i="1"/>
  <c r="CC101" i="1" s="1"/>
  <c r="CC103" i="1" s="1"/>
  <c r="CC105" i="1" s="1"/>
  <c r="CC98" i="1"/>
  <c r="J89" i="1"/>
  <c r="G87" i="1"/>
  <c r="CH77" i="1"/>
  <c r="BR76" i="1"/>
  <c r="BR77" i="1" s="1"/>
  <c r="BR79" i="1" s="1"/>
  <c r="BR81" i="1" s="1"/>
  <c r="J86" i="1"/>
  <c r="J149" i="1" s="1"/>
  <c r="AL77" i="1"/>
  <c r="AL76" i="1"/>
  <c r="J85" i="1"/>
  <c r="G112" i="1"/>
  <c r="CP99" i="1"/>
  <c r="CP101" i="1" s="1"/>
  <c r="CP103" i="1" s="1"/>
  <c r="CP105" i="1" s="1"/>
  <c r="CP143" i="1" s="1"/>
  <c r="BL98" i="1"/>
  <c r="BL99" i="1" s="1"/>
  <c r="BL101" i="1" s="1"/>
  <c r="BL103" i="1" s="1"/>
  <c r="BD98" i="1"/>
  <c r="AV98" i="1"/>
  <c r="AV99" i="1" s="1"/>
  <c r="CZ98" i="1"/>
  <c r="AF98" i="1"/>
  <c r="X98" i="1" s="1"/>
  <c r="BU77" i="1"/>
  <c r="BU79" i="1" s="1"/>
  <c r="BU81" i="1" s="1"/>
  <c r="BU83" i="1" s="1"/>
  <c r="BU76" i="1"/>
  <c r="BE77" i="1"/>
  <c r="BE79" i="1" s="1"/>
  <c r="BE81" i="1" s="1"/>
  <c r="BE83" i="1" s="1"/>
  <c r="AO76" i="1"/>
  <c r="BK99" i="1"/>
  <c r="BK101" i="1" s="1"/>
  <c r="BK103" i="1" s="1"/>
  <c r="BK105" i="1" s="1"/>
  <c r="AE55" i="1"/>
  <c r="W55" i="1"/>
  <c r="AE76" i="1"/>
  <c r="AE77" i="1" s="1"/>
  <c r="CC55" i="1"/>
  <c r="CC56" i="1" s="1"/>
  <c r="CC58" i="1" s="1"/>
  <c r="CC60" i="1" s="1"/>
  <c r="CC62" i="1" s="1"/>
  <c r="BM55" i="1"/>
  <c r="DA55" i="1" s="1"/>
  <c r="DA56" i="1" s="1"/>
  <c r="BE55" i="1"/>
  <c r="BE56" i="1" s="1"/>
  <c r="BE58" i="1" s="1"/>
  <c r="BE60" i="1" s="1"/>
  <c r="BE62" i="1" s="1"/>
  <c r="AW55" i="1"/>
  <c r="AW56" i="1" s="1"/>
  <c r="AW58" i="1" s="1"/>
  <c r="AW60" i="1" s="1"/>
  <c r="AW62" i="1" s="1"/>
  <c r="CA56" i="1"/>
  <c r="CA58" i="1" s="1"/>
  <c r="CA60" i="1" s="1"/>
  <c r="CA62" i="1" s="1"/>
  <c r="AN135" i="1"/>
  <c r="BT135" i="1"/>
  <c r="DD135" i="1"/>
  <c r="BL135" i="1"/>
  <c r="AK135" i="1"/>
  <c r="BA135" i="1"/>
  <c r="BQ135" i="1"/>
  <c r="CG135" i="1"/>
  <c r="CW135" i="1"/>
  <c r="DM135" i="1"/>
  <c r="AE135" i="1"/>
  <c r="AU135" i="1"/>
  <c r="BK135" i="1"/>
  <c r="CA135" i="1"/>
  <c r="CQ135" i="1"/>
  <c r="CK137" i="1"/>
  <c r="CP137" i="1"/>
  <c r="DF137" i="1"/>
  <c r="BW137" i="1"/>
  <c r="CM137" i="1"/>
  <c r="DC137" i="1"/>
  <c r="AI139" i="1"/>
  <c r="AY139" i="1"/>
  <c r="BO139" i="1"/>
  <c r="CE139" i="1"/>
  <c r="CU139" i="1"/>
  <c r="CJ137" i="1"/>
  <c r="CR139" i="1"/>
  <c r="CJ141" i="1"/>
  <c r="CK141" i="1"/>
  <c r="J66" i="1"/>
  <c r="J108" i="1"/>
  <c r="J148" i="1" s="1"/>
  <c r="J113" i="1"/>
  <c r="BS56" i="1"/>
  <c r="BS58" i="1" s="1"/>
  <c r="BS60" i="1" s="1"/>
  <c r="BS62" i="1" s="1"/>
  <c r="AL41" i="1"/>
  <c r="AD55" i="1"/>
  <c r="AD56" i="1" s="1"/>
  <c r="AD34" i="1"/>
  <c r="DD137" i="1"/>
  <c r="AJ139" i="1"/>
  <c r="AZ139" i="1"/>
  <c r="BP139" i="1"/>
  <c r="CF139" i="1"/>
  <c r="CV139" i="1"/>
  <c r="AP141" i="1"/>
  <c r="BF141" i="1"/>
  <c r="BV141" i="1"/>
  <c r="CL141" i="1"/>
  <c r="DB141" i="1"/>
  <c r="BW141" i="1"/>
  <c r="CM141" i="1"/>
  <c r="DC141" i="1"/>
  <c r="DD141" i="1"/>
  <c r="AS141" i="1"/>
  <c r="BI141" i="1"/>
  <c r="BY141" i="1"/>
  <c r="CO141" i="1"/>
  <c r="DE141" i="1"/>
  <c r="G44" i="1"/>
  <c r="BJ56" i="1"/>
  <c r="BJ58" i="1" s="1"/>
  <c r="BJ60" i="1" s="1"/>
  <c r="BJ62" i="1" s="1"/>
  <c r="W34" i="1"/>
  <c r="J67" i="1"/>
  <c r="BR56" i="1"/>
  <c r="J45" i="1"/>
  <c r="J49" i="1" s="1"/>
  <c r="BS35" i="1"/>
  <c r="BJ35" i="1"/>
  <c r="AM35" i="1"/>
  <c r="BZ99" i="1" l="1"/>
  <c r="BZ101" i="1" s="1"/>
  <c r="BZ103" i="1" s="1"/>
  <c r="BZ105" i="1" s="1"/>
  <c r="CZ136" i="1"/>
  <c r="W98" i="1"/>
  <c r="BS99" i="1"/>
  <c r="BS101" i="1" s="1"/>
  <c r="BS103" i="1" s="1"/>
  <c r="BS105" i="1" s="1"/>
  <c r="AG55" i="1"/>
  <c r="AG56" i="1" s="1"/>
  <c r="BB136" i="1"/>
  <c r="AW136" i="1"/>
  <c r="BK35" i="1"/>
  <c r="AU120" i="1"/>
  <c r="AU121" i="1" s="1"/>
  <c r="AU122" i="1" s="1"/>
  <c r="AU124" i="1" s="1"/>
  <c r="DK141" i="1"/>
  <c r="BK120" i="1"/>
  <c r="BK121" i="1" s="1"/>
  <c r="BK122" i="1" s="1"/>
  <c r="BK124" i="1" s="1"/>
  <c r="CZ37" i="1"/>
  <c r="CZ39" i="1" s="1"/>
  <c r="J151" i="1"/>
  <c r="DK139" i="1"/>
  <c r="BZ136" i="1"/>
  <c r="X76" i="1"/>
  <c r="AF77" i="1"/>
  <c r="Y76" i="1"/>
  <c r="AD98" i="1"/>
  <c r="AD99" i="1" s="1"/>
  <c r="CG141" i="1"/>
  <c r="X78" i="1"/>
  <c r="AF78" i="1" s="1"/>
  <c r="CZ79" i="1"/>
  <c r="X136" i="1"/>
  <c r="W36" i="1"/>
  <c r="AE36" i="1" s="1"/>
  <c r="AF120" i="1"/>
  <c r="AF121" i="1" s="1"/>
  <c r="AF122" i="1" s="1"/>
  <c r="AF123" i="1" s="1"/>
  <c r="BT136" i="1"/>
  <c r="BL105" i="1"/>
  <c r="DA101" i="1"/>
  <c r="Y100" i="1"/>
  <c r="AG100" i="1" s="1"/>
  <c r="CY101" i="1"/>
  <c r="W100" i="1"/>
  <c r="AE100" i="1" s="1"/>
  <c r="DA58" i="1"/>
  <c r="Y57" i="1"/>
  <c r="AG57" i="1" s="1"/>
  <c r="AV101" i="1"/>
  <c r="AV103" i="1" s="1"/>
  <c r="AV137" i="1"/>
  <c r="BC121" i="1"/>
  <c r="BC122" i="1" s="1"/>
  <c r="BC124" i="1" s="1"/>
  <c r="BC137" i="1"/>
  <c r="BS37" i="1"/>
  <c r="BR105" i="1"/>
  <c r="J147" i="1"/>
  <c r="G164" i="1"/>
  <c r="BC136" i="1"/>
  <c r="AU58" i="1"/>
  <c r="AU137" i="1"/>
  <c r="DA76" i="1"/>
  <c r="DA77" i="1" s="1"/>
  <c r="V119" i="1"/>
  <c r="V136" i="1" s="1"/>
  <c r="BR121" i="1"/>
  <c r="BR122" i="1" s="1"/>
  <c r="BR124" i="1" s="1"/>
  <c r="CY39" i="1"/>
  <c r="W38" i="1"/>
  <c r="BT39" i="1"/>
  <c r="AT60" i="1"/>
  <c r="AT139" i="1"/>
  <c r="DA34" i="1"/>
  <c r="BM136" i="1"/>
  <c r="CC37" i="1"/>
  <c r="CC137" i="1"/>
  <c r="DI37" i="1"/>
  <c r="DI137" i="1"/>
  <c r="BL136" i="1"/>
  <c r="AX79" i="1"/>
  <c r="AX137" i="1"/>
  <c r="CD79" i="1"/>
  <c r="CD137" i="1"/>
  <c r="CN121" i="1"/>
  <c r="CN137" i="1"/>
  <c r="AQ121" i="1"/>
  <c r="AQ137" i="1"/>
  <c r="DL121" i="1"/>
  <c r="DL137" i="1"/>
  <c r="AV39" i="1"/>
  <c r="AV139" i="1"/>
  <c r="AD58" i="1"/>
  <c r="BM56" i="1"/>
  <c r="BM58" i="1" s="1"/>
  <c r="BM60" i="1" s="1"/>
  <c r="BM62" i="1" s="1"/>
  <c r="AO77" i="1"/>
  <c r="AO79" i="1" s="1"/>
  <c r="AO81" i="1" s="1"/>
  <c r="AO83" i="1" s="1"/>
  <c r="V76" i="1"/>
  <c r="AL136" i="1"/>
  <c r="AD76" i="1"/>
  <c r="AD77" i="1" s="1"/>
  <c r="BR136" i="1"/>
  <c r="CY58" i="1"/>
  <c r="W57" i="1"/>
  <c r="AE57" i="1" s="1"/>
  <c r="CA99" i="1"/>
  <c r="CA101" i="1" s="1"/>
  <c r="CA103" i="1" s="1"/>
  <c r="CA105" i="1" s="1"/>
  <c r="AF58" i="1"/>
  <c r="AG34" i="1"/>
  <c r="BU136" i="1"/>
  <c r="BM99" i="1"/>
  <c r="BM101" i="1" s="1"/>
  <c r="BM103" i="1" s="1"/>
  <c r="BM105" i="1" s="1"/>
  <c r="CZ60" i="1"/>
  <c r="CZ62" i="1" s="1"/>
  <c r="X59" i="1"/>
  <c r="AF59" i="1" s="1"/>
  <c r="CP141" i="1"/>
  <c r="AV136" i="1"/>
  <c r="Y55" i="1"/>
  <c r="BU56" i="1"/>
  <c r="BU58" i="1" s="1"/>
  <c r="BU60" i="1" s="1"/>
  <c r="BU62" i="1" s="1"/>
  <c r="BM77" i="1"/>
  <c r="BM79" i="1" s="1"/>
  <c r="BM81" i="1" s="1"/>
  <c r="BM83" i="1" s="1"/>
  <c r="AN99" i="1"/>
  <c r="BZ77" i="1"/>
  <c r="AL120" i="1"/>
  <c r="AL121" i="1" s="1"/>
  <c r="AL122" i="1" s="1"/>
  <c r="AL124" i="1" s="1"/>
  <c r="AE119" i="1"/>
  <c r="AE120" i="1" s="1"/>
  <c r="AE121" i="1" s="1"/>
  <c r="AE122" i="1" s="1"/>
  <c r="CA136" i="1"/>
  <c r="CB137" i="1"/>
  <c r="BE136" i="1"/>
  <c r="BM35" i="1"/>
  <c r="AN39" i="1"/>
  <c r="BL58" i="1"/>
  <c r="BL137" i="1"/>
  <c r="DG58" i="1"/>
  <c r="DG137" i="1"/>
  <c r="CY79" i="1"/>
  <c r="W78" i="1"/>
  <c r="AE78" i="1" s="1"/>
  <c r="BH101" i="1"/>
  <c r="BH137" i="1"/>
  <c r="CI101" i="1"/>
  <c r="CI137" i="1"/>
  <c r="AG58" i="1"/>
  <c r="AE79" i="1"/>
  <c r="AE56" i="1"/>
  <c r="L66" i="1" s="1"/>
  <c r="BD136" i="1"/>
  <c r="AL79" i="1"/>
  <c r="AL137" i="1"/>
  <c r="BR83" i="1"/>
  <c r="L86" i="1"/>
  <c r="J91" i="1"/>
  <c r="J90" i="1"/>
  <c r="J92" i="1" s="1"/>
  <c r="CX101" i="1"/>
  <c r="V100" i="1"/>
  <c r="AD100" i="1" s="1"/>
  <c r="Y34" i="1"/>
  <c r="AO136" i="1"/>
  <c r="BU35" i="1"/>
  <c r="AD36" i="1"/>
  <c r="CP139" i="1"/>
  <c r="AF136" i="1"/>
  <c r="AO56" i="1"/>
  <c r="AO58" i="1" s="1"/>
  <c r="AO60" i="1" s="1"/>
  <c r="BD99" i="1"/>
  <c r="CX76" i="1"/>
  <c r="BJ136" i="1"/>
  <c r="BT99" i="1"/>
  <c r="W119" i="1"/>
  <c r="W136" i="1" s="1"/>
  <c r="BS120" i="1"/>
  <c r="BS121" i="1" s="1"/>
  <c r="BS122" i="1" s="1"/>
  <c r="BS124" i="1" s="1"/>
  <c r="CY137" i="1"/>
  <c r="BD60" i="1"/>
  <c r="BB39" i="1"/>
  <c r="CB60" i="1"/>
  <c r="CB139" i="1"/>
  <c r="BZ39" i="1"/>
  <c r="AW35" i="1"/>
  <c r="CS37" i="1"/>
  <c r="CS137" i="1"/>
  <c r="CX60" i="1"/>
  <c r="CX62" i="1" s="1"/>
  <c r="V59" i="1"/>
  <c r="AD59" i="1" s="1"/>
  <c r="BK136" i="1"/>
  <c r="AH79" i="1"/>
  <c r="AH137" i="1"/>
  <c r="BN79" i="1"/>
  <c r="BN137" i="1"/>
  <c r="CT79" i="1"/>
  <c r="CT137" i="1"/>
  <c r="Y98" i="1"/>
  <c r="DH101" i="1"/>
  <c r="DH137" i="1"/>
  <c r="DJ121" i="1"/>
  <c r="DJ137" i="1"/>
  <c r="BG121" i="1"/>
  <c r="BG137" i="1"/>
  <c r="BX121" i="1"/>
  <c r="BX137" i="1"/>
  <c r="BC39" i="1"/>
  <c r="AD35" i="1"/>
  <c r="BE37" i="1"/>
  <c r="BE137" i="1"/>
  <c r="CX39" i="1"/>
  <c r="V38" i="1"/>
  <c r="AM37" i="1"/>
  <c r="AM137" i="1"/>
  <c r="BJ37" i="1"/>
  <c r="BJ137" i="1"/>
  <c r="BR58" i="1"/>
  <c r="BR137" i="1"/>
  <c r="BK37" i="1"/>
  <c r="J69" i="1"/>
  <c r="J68" i="1"/>
  <c r="J152" i="1" s="1"/>
  <c r="J70" i="1"/>
  <c r="AG76" i="1"/>
  <c r="AG77" i="1" s="1"/>
  <c r="AF99" i="1"/>
  <c r="BB77" i="1"/>
  <c r="CH79" i="1"/>
  <c r="CH137" i="1"/>
  <c r="CX119" i="1"/>
  <c r="CX120" i="1" s="1"/>
  <c r="CX121" i="1" s="1"/>
  <c r="CX122" i="1" s="1"/>
  <c r="CX124" i="1" s="1"/>
  <c r="AD101" i="1"/>
  <c r="J130" i="1"/>
  <c r="J129" i="1"/>
  <c r="AO37" i="1"/>
  <c r="AO137" i="1"/>
  <c r="AF36" i="1"/>
  <c r="DK137" i="1"/>
  <c r="AT136" i="1"/>
  <c r="AG98" i="1"/>
  <c r="AG99" i="1" s="1"/>
  <c r="AG101" i="1" s="1"/>
  <c r="CZ99" i="1"/>
  <c r="AD119" i="1"/>
  <c r="AD120" i="1" s="1"/>
  <c r="AT137" i="1"/>
  <c r="CC136" i="1"/>
  <c r="CA39" i="1"/>
  <c r="CA139" i="1"/>
  <c r="L67" i="1"/>
  <c r="CY136" i="1"/>
  <c r="AR101" i="1"/>
  <c r="AR137" i="1"/>
  <c r="AE98" i="1"/>
  <c r="AE99" i="1" s="1"/>
  <c r="AE101" i="1" s="1"/>
  <c r="CB136" i="1"/>
  <c r="Y119" i="1"/>
  <c r="AG119" i="1"/>
  <c r="AG120" i="1" s="1"/>
  <c r="AG121" i="1" s="1"/>
  <c r="AG122" i="1" s="1"/>
  <c r="X123" i="1" l="1"/>
  <c r="AF124" i="1"/>
  <c r="X38" i="1"/>
  <c r="CZ81" i="1"/>
  <c r="CZ83" i="1" s="1"/>
  <c r="X80" i="1"/>
  <c r="AF80" i="1" s="1"/>
  <c r="CA137" i="1"/>
  <c r="Y136" i="1"/>
  <c r="J153" i="1"/>
  <c r="AF79" i="1"/>
  <c r="AF81" i="1" s="1"/>
  <c r="W138" i="1"/>
  <c r="J131" i="1"/>
  <c r="G160" i="1" s="1"/>
  <c r="G159" i="1" s="1"/>
  <c r="BK137" i="1"/>
  <c r="AD136" i="1"/>
  <c r="BC139" i="1"/>
  <c r="AD60" i="1"/>
  <c r="L113" i="1"/>
  <c r="CH81" i="1"/>
  <c r="CH139" i="1"/>
  <c r="BZ79" i="1"/>
  <c r="BZ137" i="1"/>
  <c r="AG136" i="1"/>
  <c r="AG35" i="1"/>
  <c r="CY60" i="1"/>
  <c r="CY62" i="1" s="1"/>
  <c r="W59" i="1"/>
  <c r="AE59" i="1" s="1"/>
  <c r="AD62" i="1"/>
  <c r="AD61" i="1"/>
  <c r="V61" i="1" s="1"/>
  <c r="AV41" i="1"/>
  <c r="AV141" i="1"/>
  <c r="AQ122" i="1"/>
  <c r="AQ139" i="1"/>
  <c r="CD81" i="1"/>
  <c r="CD139" i="1"/>
  <c r="DA79" i="1"/>
  <c r="Y78" i="1"/>
  <c r="AG78" i="1" s="1"/>
  <c r="CZ101" i="1"/>
  <c r="X100" i="1"/>
  <c r="CZ137" i="1"/>
  <c r="BC41" i="1"/>
  <c r="BC143" i="1" s="1"/>
  <c r="BC141" i="1"/>
  <c r="BG122" i="1"/>
  <c r="BG139" i="1"/>
  <c r="DH103" i="1"/>
  <c r="DH139" i="1"/>
  <c r="BZ41" i="1"/>
  <c r="BB41" i="1"/>
  <c r="CX136" i="1"/>
  <c r="CX77" i="1"/>
  <c r="DA60" i="1"/>
  <c r="DA62" i="1" s="1"/>
  <c r="Y59" i="1"/>
  <c r="AG59" i="1" s="1"/>
  <c r="AR103" i="1"/>
  <c r="AR139" i="1"/>
  <c r="CA41" i="1"/>
  <c r="CA143" i="1" s="1"/>
  <c r="CA141" i="1"/>
  <c r="AE138" i="1"/>
  <c r="AE37" i="1"/>
  <c r="BB79" i="1"/>
  <c r="BB137" i="1"/>
  <c r="CX41" i="1"/>
  <c r="L45" i="1"/>
  <c r="AD37" i="1"/>
  <c r="AD137" i="1"/>
  <c r="BN81" i="1"/>
  <c r="BN139" i="1"/>
  <c r="CS39" i="1"/>
  <c r="CS139" i="1"/>
  <c r="BD101" i="1"/>
  <c r="BD137" i="1"/>
  <c r="CZ41" i="1"/>
  <c r="AL81" i="1"/>
  <c r="AL139" i="1"/>
  <c r="BH103" i="1"/>
  <c r="BH139" i="1"/>
  <c r="DG60" i="1"/>
  <c r="DG139" i="1"/>
  <c r="AN41" i="1"/>
  <c r="AF60" i="1"/>
  <c r="DI39" i="1"/>
  <c r="DI139" i="1"/>
  <c r="DA136" i="1"/>
  <c r="DA35" i="1"/>
  <c r="BT41" i="1"/>
  <c r="L126" i="1"/>
  <c r="J145" i="1"/>
  <c r="J157" i="1" s="1"/>
  <c r="BS137" i="1"/>
  <c r="DA103" i="1"/>
  <c r="DA105" i="1" s="1"/>
  <c r="Y102" i="1"/>
  <c r="AG102" i="1" s="1"/>
  <c r="L69" i="1"/>
  <c r="L68" i="1"/>
  <c r="AF82" i="1"/>
  <c r="X82" i="1" s="1"/>
  <c r="AG123" i="1"/>
  <c r="Y123" i="1" s="1"/>
  <c r="AG103" i="1"/>
  <c r="BK39" i="1"/>
  <c r="BK139" i="1"/>
  <c r="BJ39" i="1"/>
  <c r="BJ139" i="1"/>
  <c r="AD38" i="1"/>
  <c r="AF38" i="1"/>
  <c r="AE136" i="1"/>
  <c r="AG60" i="1"/>
  <c r="CY41" i="1"/>
  <c r="L125" i="1"/>
  <c r="K125" i="1" s="1"/>
  <c r="L127" i="1"/>
  <c r="AD121" i="1"/>
  <c r="AD122" i="1" s="1"/>
  <c r="AO39" i="1"/>
  <c r="AO139" i="1"/>
  <c r="BR60" i="1"/>
  <c r="BR139" i="1"/>
  <c r="AM39" i="1"/>
  <c r="AM139" i="1"/>
  <c r="BX122" i="1"/>
  <c r="BX139" i="1"/>
  <c r="DJ122" i="1"/>
  <c r="DJ139" i="1"/>
  <c r="AW37" i="1"/>
  <c r="AW137" i="1"/>
  <c r="CB62" i="1"/>
  <c r="CB143" i="1" s="1"/>
  <c r="CB141" i="1"/>
  <c r="BD62" i="1"/>
  <c r="BT101" i="1"/>
  <c r="BT137" i="1"/>
  <c r="AO62" i="1"/>
  <c r="L64" i="1"/>
  <c r="BU37" i="1"/>
  <c r="BU137" i="1"/>
  <c r="CX103" i="1"/>
  <c r="CX105" i="1" s="1"/>
  <c r="V102" i="1"/>
  <c r="AD102" i="1" s="1"/>
  <c r="AD103" i="1" s="1"/>
  <c r="BM37" i="1"/>
  <c r="BM137" i="1"/>
  <c r="AE123" i="1"/>
  <c r="W123" i="1" s="1"/>
  <c r="AN101" i="1"/>
  <c r="AN137" i="1"/>
  <c r="L88" i="1"/>
  <c r="DL122" i="1"/>
  <c r="DL139" i="1"/>
  <c r="CN122" i="1"/>
  <c r="CN139" i="1"/>
  <c r="AX81" i="1"/>
  <c r="AX139" i="1"/>
  <c r="CY139" i="1"/>
  <c r="AU60" i="1"/>
  <c r="AU139" i="1"/>
  <c r="AF137" i="1"/>
  <c r="BS39" i="1"/>
  <c r="BS139" i="1"/>
  <c r="AV105" i="1"/>
  <c r="L108" i="1"/>
  <c r="L148" i="1" s="1"/>
  <c r="K148" i="1" s="1"/>
  <c r="L109" i="1"/>
  <c r="AG79" i="1"/>
  <c r="BE39" i="1"/>
  <c r="BE139" i="1"/>
  <c r="CT81" i="1"/>
  <c r="CT139" i="1"/>
  <c r="AH81" i="1"/>
  <c r="AH139" i="1"/>
  <c r="L128" i="1"/>
  <c r="AE58" i="1"/>
  <c r="AE60" i="1" s="1"/>
  <c r="AE137" i="1"/>
  <c r="CI103" i="1"/>
  <c r="CI139" i="1"/>
  <c r="CY81" i="1"/>
  <c r="CY83" i="1" s="1"/>
  <c r="W80" i="1"/>
  <c r="AE80" i="1" s="1"/>
  <c r="AE81" i="1" s="1"/>
  <c r="BL60" i="1"/>
  <c r="BL139" i="1"/>
  <c r="CC39" i="1"/>
  <c r="CC139" i="1"/>
  <c r="AT62" i="1"/>
  <c r="AT143" i="1" s="1"/>
  <c r="AT141" i="1"/>
  <c r="AE38" i="1"/>
  <c r="AF37" i="1"/>
  <c r="CY103" i="1"/>
  <c r="CY105" i="1" s="1"/>
  <c r="W102" i="1"/>
  <c r="AE102" i="1" s="1"/>
  <c r="AE103" i="1" s="1"/>
  <c r="AE124" i="1" l="1"/>
  <c r="L70" i="1"/>
  <c r="W140" i="1"/>
  <c r="AE82" i="1"/>
  <c r="W82" i="1" s="1"/>
  <c r="AD104" i="1"/>
  <c r="V104" i="1" s="1"/>
  <c r="AE104" i="1"/>
  <c r="W104" i="1" s="1"/>
  <c r="AU62" i="1"/>
  <c r="AU143" i="1" s="1"/>
  <c r="AU141" i="1"/>
  <c r="BU39" i="1"/>
  <c r="BU139" i="1"/>
  <c r="AG61" i="1"/>
  <c r="Y61" i="1" s="1"/>
  <c r="AR105" i="1"/>
  <c r="AR143" i="1" s="1"/>
  <c r="AR141" i="1"/>
  <c r="BG124" i="1"/>
  <c r="BG143" i="1" s="1"/>
  <c r="BG141" i="1"/>
  <c r="DA81" i="1"/>
  <c r="DA83" i="1" s="1"/>
  <c r="Y80" i="1"/>
  <c r="AG80" i="1" s="1"/>
  <c r="AQ124" i="1"/>
  <c r="AQ143" i="1" s="1"/>
  <c r="AQ141" i="1"/>
  <c r="CH83" i="1"/>
  <c r="CH143" i="1" s="1"/>
  <c r="CH141" i="1"/>
  <c r="AE61" i="1"/>
  <c r="W61" i="1" s="1"/>
  <c r="BL62" i="1"/>
  <c r="BL143" i="1" s="1"/>
  <c r="BL141" i="1"/>
  <c r="CI105" i="1"/>
  <c r="CI143" i="1" s="1"/>
  <c r="CI141" i="1"/>
  <c r="L130" i="1"/>
  <c r="L129" i="1"/>
  <c r="CT83" i="1"/>
  <c r="CT143" i="1" s="1"/>
  <c r="CT141" i="1"/>
  <c r="BS41" i="1"/>
  <c r="BS143" i="1" s="1"/>
  <c r="BS141" i="1"/>
  <c r="CN124" i="1"/>
  <c r="CN143" i="1" s="1"/>
  <c r="CN141" i="1"/>
  <c r="BT103" i="1"/>
  <c r="BT139" i="1"/>
  <c r="DJ124" i="1"/>
  <c r="DJ143" i="1" s="1"/>
  <c r="DJ141" i="1"/>
  <c r="AM41" i="1"/>
  <c r="AM143" i="1" s="1"/>
  <c r="AM141" i="1"/>
  <c r="L43" i="1"/>
  <c r="BK41" i="1"/>
  <c r="BK143" i="1" s="1"/>
  <c r="BK141" i="1"/>
  <c r="BH105" i="1"/>
  <c r="BH143" i="1" s="1"/>
  <c r="BH141" i="1"/>
  <c r="CS41" i="1"/>
  <c r="CS143" i="1" s="1"/>
  <c r="D166" i="1" s="1"/>
  <c r="K21" i="1" s="1"/>
  <c r="CS141" i="1"/>
  <c r="AD39" i="1"/>
  <c r="AF100" i="1"/>
  <c r="X138" i="1"/>
  <c r="L131" i="1"/>
  <c r="AG81" i="1"/>
  <c r="AO41" i="1"/>
  <c r="AO143" i="1" s="1"/>
  <c r="AO141" i="1"/>
  <c r="CY141" i="1"/>
  <c r="AG104" i="1"/>
  <c r="Y104" i="1" s="1"/>
  <c r="DI41" i="1"/>
  <c r="DI143" i="1" s="1"/>
  <c r="DI141" i="1"/>
  <c r="BB81" i="1"/>
  <c r="BB139" i="1"/>
  <c r="DH105" i="1"/>
  <c r="DH143" i="1" s="1"/>
  <c r="DH141" i="1"/>
  <c r="CZ103" i="1"/>
  <c r="X102" i="1"/>
  <c r="CZ139" i="1"/>
  <c r="CD83" i="1"/>
  <c r="CD143" i="1" s="1"/>
  <c r="CD141" i="1"/>
  <c r="AV143" i="1"/>
  <c r="BZ81" i="1"/>
  <c r="BZ139" i="1"/>
  <c r="AF39" i="1"/>
  <c r="AE140" i="1"/>
  <c r="CC41" i="1"/>
  <c r="CC143" i="1" s="1"/>
  <c r="CC141" i="1"/>
  <c r="AH83" i="1"/>
  <c r="AH143" i="1" s="1"/>
  <c r="AH141" i="1"/>
  <c r="BE41" i="1"/>
  <c r="BE143" i="1" s="1"/>
  <c r="BE141" i="1"/>
  <c r="AX83" i="1"/>
  <c r="AX143" i="1" s="1"/>
  <c r="AX141" i="1"/>
  <c r="DL124" i="1"/>
  <c r="DL143" i="1" s="1"/>
  <c r="DL141" i="1"/>
  <c r="AN103" i="1"/>
  <c r="AN139" i="1"/>
  <c r="BM39" i="1"/>
  <c r="BM139" i="1"/>
  <c r="AW39" i="1"/>
  <c r="AW139" i="1"/>
  <c r="BX124" i="1"/>
  <c r="BX143" i="1" s="1"/>
  <c r="BX141" i="1"/>
  <c r="BR62" i="1"/>
  <c r="BR143" i="1" s="1"/>
  <c r="BR141" i="1"/>
  <c r="AD123" i="1"/>
  <c r="V123" i="1" s="1"/>
  <c r="CY143" i="1"/>
  <c r="BJ41" i="1"/>
  <c r="BJ143" i="1" s="1"/>
  <c r="BJ141" i="1"/>
  <c r="AG124" i="1"/>
  <c r="AF83" i="1"/>
  <c r="Y36" i="1"/>
  <c r="DA37" i="1"/>
  <c r="DA137" i="1"/>
  <c r="L46" i="1"/>
  <c r="AF61" i="1"/>
  <c r="X61" i="1" s="1"/>
  <c r="DG62" i="1"/>
  <c r="DG143" i="1" s="1"/>
  <c r="D167" i="1" s="1"/>
  <c r="DG141" i="1"/>
  <c r="AL83" i="1"/>
  <c r="AL143" i="1" s="1"/>
  <c r="L85" i="1"/>
  <c r="AL141" i="1"/>
  <c r="BD103" i="1"/>
  <c r="BD139" i="1"/>
  <c r="BN83" i="1"/>
  <c r="BN143" i="1" s="1"/>
  <c r="BN141" i="1"/>
  <c r="AE39" i="1"/>
  <c r="AE139" i="1"/>
  <c r="CX79" i="1"/>
  <c r="V78" i="1"/>
  <c r="L89" i="1"/>
  <c r="CX137" i="1"/>
  <c r="AG137" i="1"/>
  <c r="AG62" i="1" l="1"/>
  <c r="AF62" i="1"/>
  <c r="AD124" i="1"/>
  <c r="AG36" i="1"/>
  <c r="Y138" i="1"/>
  <c r="AF40" i="1"/>
  <c r="AF41" i="1" s="1"/>
  <c r="CZ105" i="1"/>
  <c r="CZ143" i="1" s="1"/>
  <c r="CZ141" i="1"/>
  <c r="AD40" i="1"/>
  <c r="AD41" i="1"/>
  <c r="BT105" i="1"/>
  <c r="BT143" i="1" s="1"/>
  <c r="L110" i="1"/>
  <c r="L149" i="1" s="1"/>
  <c r="K149" i="1" s="1"/>
  <c r="BT141" i="1"/>
  <c r="D165" i="1"/>
  <c r="K20" i="1" s="1"/>
  <c r="BM41" i="1"/>
  <c r="BM143" i="1" s="1"/>
  <c r="BM141" i="1"/>
  <c r="BB83" i="1"/>
  <c r="BB143" i="1" s="1"/>
  <c r="BB141" i="1"/>
  <c r="AD105" i="1"/>
  <c r="L90" i="1"/>
  <c r="L91" i="1"/>
  <c r="AE40" i="1"/>
  <c r="AE41" i="1" s="1"/>
  <c r="AE141" i="1"/>
  <c r="BD105" i="1"/>
  <c r="BD143" i="1" s="1"/>
  <c r="BD141" i="1"/>
  <c r="L151" i="1"/>
  <c r="L48" i="1"/>
  <c r="L153" i="1" s="1"/>
  <c r="L47" i="1"/>
  <c r="AW41" i="1"/>
  <c r="AW143" i="1" s="1"/>
  <c r="AW141" i="1"/>
  <c r="BZ83" i="1"/>
  <c r="BZ143" i="1" s="1"/>
  <c r="BZ141" i="1"/>
  <c r="AF138" i="1"/>
  <c r="AF101" i="1"/>
  <c r="AE62" i="1"/>
  <c r="BU41" i="1"/>
  <c r="BU143" i="1" s="1"/>
  <c r="BU141" i="1"/>
  <c r="AD78" i="1"/>
  <c r="V138" i="1"/>
  <c r="CX81" i="1"/>
  <c r="V80" i="1"/>
  <c r="CX139" i="1"/>
  <c r="DA39" i="1"/>
  <c r="Y38" i="1"/>
  <c r="DA139" i="1"/>
  <c r="AN105" i="1"/>
  <c r="AN143" i="1" s="1"/>
  <c r="D164" i="1" s="1"/>
  <c r="J19" i="1" s="1"/>
  <c r="L107" i="1"/>
  <c r="L147" i="1" s="1"/>
  <c r="AN141" i="1"/>
  <c r="AF102" i="1"/>
  <c r="AF140" i="1" s="1"/>
  <c r="X140" i="1"/>
  <c r="AG105" i="1"/>
  <c r="AG82" i="1"/>
  <c r="Y82" i="1" s="1"/>
  <c r="AE105" i="1"/>
  <c r="AE83" i="1"/>
  <c r="L145" i="1" l="1"/>
  <c r="K147" i="1"/>
  <c r="AD80" i="1"/>
  <c r="AD140" i="1" s="1"/>
  <c r="V140" i="1"/>
  <c r="AF103" i="1"/>
  <c r="AF139" i="1"/>
  <c r="W40" i="1"/>
  <c r="W142" i="1" s="1"/>
  <c r="AE142" i="1"/>
  <c r="AG83" i="1"/>
  <c r="AE143" i="1"/>
  <c r="D161" i="1" s="1"/>
  <c r="A21" i="1" s="1"/>
  <c r="AG38" i="1"/>
  <c r="AG140" i="1" s="1"/>
  <c r="Y140" i="1"/>
  <c r="CX83" i="1"/>
  <c r="CX143" i="1" s="1"/>
  <c r="CX141" i="1"/>
  <c r="DA41" i="1"/>
  <c r="DA143" i="1" s="1"/>
  <c r="DA141" i="1"/>
  <c r="L152" i="1"/>
  <c r="L49" i="1"/>
  <c r="AG138" i="1"/>
  <c r="AG37" i="1"/>
  <c r="AD138" i="1"/>
  <c r="AD79" i="1"/>
  <c r="L92" i="1"/>
  <c r="V40" i="1"/>
  <c r="X40" i="1"/>
  <c r="AD81" i="1" l="1"/>
  <c r="AD139" i="1"/>
  <c r="AG39" i="1"/>
  <c r="AG139" i="1"/>
  <c r="AF104" i="1"/>
  <c r="AF105" i="1" s="1"/>
  <c r="AF143" i="1" s="1"/>
  <c r="D162" i="1" s="1"/>
  <c r="A22" i="1" s="1"/>
  <c r="AF141" i="1"/>
  <c r="AG40" i="1" l="1"/>
  <c r="AG141" i="1"/>
  <c r="X104" i="1"/>
  <c r="X142" i="1" s="1"/>
  <c r="AF142" i="1"/>
  <c r="AD82" i="1"/>
  <c r="AD141" i="1"/>
  <c r="V82" i="1" l="1"/>
  <c r="V142" i="1" s="1"/>
  <c r="AD142" i="1"/>
  <c r="AD83" i="1"/>
  <c r="AD143" i="1" s="1"/>
  <c r="Y40" i="1"/>
  <c r="Y142" i="1" s="1"/>
  <c r="AG142" i="1"/>
  <c r="AG41" i="1"/>
  <c r="AG143" i="1" s="1"/>
  <c r="D163" i="1" s="1"/>
  <c r="A23" i="1" s="1"/>
  <c r="L156" i="1" l="1"/>
  <c r="D160" i="1"/>
  <c r="A20" i="1" s="1"/>
  <c r="D159" i="1"/>
  <c r="L157" i="1"/>
  <c r="A18" i="1" l="1"/>
  <c r="F4" i="1"/>
</calcChain>
</file>

<file path=xl/sharedStrings.xml><?xml version="1.0" encoding="utf-8"?>
<sst xmlns="http://schemas.openxmlformats.org/spreadsheetml/2006/main" count="1114" uniqueCount="133">
  <si>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</si>
  <si>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</si>
  <si>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</si>
  <si>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</si>
  <si>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</si>
  <si>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</si>
  <si>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устройства цветника с однолетним посадочным материалом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</si>
  <si>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</si>
  <si>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</si>
  <si>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</si>
  <si>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</si>
  <si>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</si>
  <si>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</si>
  <si>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</si>
  <si>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</si>
  <si>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</si>
  <si>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</si>
  <si>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</si>
  <si>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</si>
  <si>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</si>
  <si>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</si>
  <si>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</si>
  <si>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</si>
  <si>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</si>
  <si>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</si>
  <si>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</si>
  <si>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</si>
  <si>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</si>
  <si>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</si>
  <si>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</si>
  <si>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</si>
  <si>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</si>
  <si>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</si>
  <si>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</si>
  <si>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</si>
  <si>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</si>
  <si>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</si>
  <si>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</si>
  <si>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</si>
  <si>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</si>
  <si>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</si>
  <si>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</si>
  <si>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</si>
  <si>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</si>
  <si>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</si>
  <si>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</si>
  <si>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</si>
  <si>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</si>
  <si>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</si>
  <si>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</si>
  <si>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</si>
  <si>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</si>
  <si>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</si>
  <si>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</si>
  <si>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</si>
  <si>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</si>
  <si>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</si>
  <si>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</si>
  <si>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</si>
  <si>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</si>
  <si>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</si>
  <si>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</si>
  <si>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</si>
  <si>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Е47-01-048-2</t>
    </r>
    <r>
      <rPr>
        <sz val="9"/>
        <rFont val="Calibri"/>
        <charset val="204"/>
      </rPr>
      <t xml:space="preserve">
(ФЕР20207)</t>
    </r>
  </si>
  <si>
    <t>Устройство корыта под цветники глубиной 40 см: вручную</t>
  </si>
  <si>
    <t>100м2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</si>
  <si>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</si>
  <si>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</si>
  <si>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</si>
  <si>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</si>
  <si>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</si>
  <si>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</si>
  <si>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</si>
  <si>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</si>
  <si>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</si>
  <si>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</si>
  <si>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</si>
  <si>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</si>
  <si>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</si>
  <si>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</si>
  <si>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</si>
  <si>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</si>
  <si>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</si>
  <si>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Е47-01-048-4</t>
    </r>
    <r>
      <rPr>
        <sz val="9"/>
        <rFont val="Calibri"/>
        <charset val="204"/>
      </rPr>
      <t xml:space="preserve">
(ФЕР20207)</t>
    </r>
  </si>
  <si>
    <r>
      <t>На каждые 10 см изменения глубины корыта под цветники добавлять или исключать к расценке: 47-01-048-02</t>
    </r>
    <r>
      <rPr>
        <sz val="9"/>
        <rFont val="Calibri"/>
        <charset val="204"/>
      </rPr>
      <t xml:space="preserve">
Количество слоев -0.2</t>
    </r>
  </si>
  <si>
    <t>3</t>
  </si>
  <si>
    <r>
      <t>Е47-01-049-1</t>
    </r>
    <r>
      <rPr>
        <sz val="9"/>
        <rFont val="Calibri"/>
        <charset val="204"/>
      </rPr>
      <t xml:space="preserve">
(ФЕР20207)</t>
    </r>
  </si>
  <si>
    <t>Подготовка почвы под цветники толщиной слоя насыпки 20 см</t>
  </si>
  <si>
    <t>М</t>
  </si>
  <si>
    <t>мр</t>
  </si>
  <si>
    <t>4</t>
  </si>
  <si>
    <r>
      <t>Е47-01-054-4</t>
    </r>
    <r>
      <rPr>
        <sz val="9"/>
        <rFont val="Calibri"/>
        <charset val="204"/>
      </rPr>
      <t xml:space="preserve">
(ФЕР20207)</t>
    </r>
  </si>
  <si>
    <t>Посадка цветов в клумбы, рабатки и вазы-цветочницы: летников горшечных</t>
  </si>
  <si>
    <t>1000шт</t>
  </si>
  <si>
    <t>эм</t>
  </si>
  <si>
    <t>в т.ч. ОТм</t>
  </si>
  <si>
    <t>зм</t>
  </si>
  <si>
    <t>ЗТм</t>
  </si>
  <si>
    <t>5</t>
  </si>
  <si>
    <t>16.2.02.07-0081 (ФЕР20204)</t>
  </si>
  <si>
    <t>Луковицы и клубнелуковицы цветов-многолетников, грунтовые первого разбора, диаметр луковицы не менее 2,5-3,0 см
Кол-во=0.04*1*1000=40</t>
  </si>
  <si>
    <t>шт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</si>
  <si>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</si>
  <si>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</si>
  <si>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</si>
  <si>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</si>
  <si>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</si>
  <si>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</si>
  <si>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</si>
  <si>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</si>
  <si>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</si>
  <si>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</si>
  <si>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</si>
  <si>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</si>
  <si>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</si>
  <si>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</si>
  <si>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</si>
  <si>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</si>
  <si>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</si>
  <si>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
 К=1.2
 ВС = 0.20*2388.03 = 477.61
 НДС = 477.61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</si>
  <si>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</si>
  <si>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</si>
  <si>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</si>
  <si>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</si>
  <si>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</si>
  <si>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</si>
  <si>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</si>
  <si>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</si>
  <si>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</si>
  <si>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</si>
  <si>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</si>
  <si>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</si>
  <si>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кв.м цветника (устройство из однолетнего посадочного материала) составляет - 2865,63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</si>
</sst>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########"/>
    <numFmt numFmtId="165" formatCode="#,###.###"/>
  </numFmts>
  <fonts count="38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3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6" fillId="0" borderId="0"/>
  </cellStyleXfs>
  <cellXfs count="55">
    <xf numFmtId="0" fontId="0" fillId="0" borderId="0" xfId="0">
      <alignment vertical="top" wrapText="1"/>
    </xf>
    <xf numFmtId="0" fontId="21" fillId="0" borderId="0" xfId="0" applyFont="1" applyAlignment="1">
      <alignment horizontal="left" vertical="top" wrapText="1"/>
    </xf>
    <xf numFmtId="0" fontId="21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4" fontId="21" fillId="0" borderId="0" xfId="0" applyNumberFormat="1" applyFont="1" applyAlignment="1">
      <alignment horizontal="right" wrapText="1"/>
    </xf>
    <xf numFmtId="3" fontId="21" fillId="0" borderId="0" xfId="0" applyNumberFormat="1" applyFont="1" applyAlignment="1">
      <alignment horizontal="right" wrapText="1"/>
    </xf>
    <xf numFmtId="0" fontId="26" fillId="0" borderId="0" xfId="0" applyFont="1">
      <alignment vertical="top" wrapText="1"/>
    </xf>
    <xf numFmtId="4" fontId="21" fillId="0" borderId="0" xfId="0" applyNumberFormat="1" applyFont="1" applyAlignment="1">
      <alignment horizontal="center" wrapText="1"/>
    </xf>
    <xf numFmtId="0" fontId="27" fillId="0" borderId="18" xfId="0" applyFont="1" applyBorder="1" applyAlignment="1">
      <alignment horizontal="left" vertical="top" wrapText="1"/>
    </xf>
    <xf numFmtId="3" fontId="27" fillId="0" borderId="18" xfId="0" applyNumberFormat="1" applyFont="1" applyBorder="1" applyAlignment="1">
      <alignment horizontal="right" wrapText="1"/>
    </xf>
    <xf numFmtId="4" fontId="20" fillId="0" borderId="12" xfId="0" applyNumberFormat="1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4" fontId="27" fillId="0" borderId="1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4" fontId="29" fillId="0" borderId="0" xfId="0" applyNumberFormat="1" applyFont="1" applyAlignment="1">
      <alignment horizontal="right" wrapText="1"/>
    </xf>
    <xf numFmtId="4" fontId="27" fillId="0" borderId="11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right"/>
    </xf>
    <xf numFmtId="3" fontId="33" fillId="0" borderId="20" xfId="0" applyNumberFormat="1" applyFont="1" applyBorder="1" applyAlignment="1">
      <alignment horizontal="right" wrapText="1"/>
    </xf>
    <xf numFmtId="3" fontId="33" fillId="0" borderId="19" xfId="0" applyNumberFormat="1" applyFont="1" applyBorder="1" applyAlignment="1">
      <alignment horizontal="right" wrapText="1"/>
    </xf>
    <xf numFmtId="0" fontId="21" fillId="0" borderId="0" xfId="0" applyFont="1" applyAlignment="1">
      <alignment horizontal="left" wrapText="1"/>
    </xf>
    <xf numFmtId="4" fontId="30" fillId="0" borderId="0" xfId="0" applyNumberFormat="1" applyFont="1" applyAlignment="1">
      <alignment horizontal="right" vertical="top" wrapText="1"/>
    </xf>
    <xf numFmtId="0" fontId="29" fillId="0" borderId="0" xfId="0" applyFont="1" applyAlignment="1">
      <alignment horizontal="left" vertical="top" wrapText="1"/>
    </xf>
    <xf numFmtId="0" fontId="24" fillId="0" borderId="11" xfId="0" applyFont="1" applyBorder="1" applyAlignment="1">
      <alignment horizontal="left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wrapText="1"/>
    </xf>
    <xf numFmtId="0" fontId="27" fillId="0" borderId="0" xfId="0" applyFont="1" applyAlignment="1">
      <alignment horizontal="left" wrapText="1"/>
    </xf>
    <xf numFmtId="0" fontId="35" fillId="0" borderId="0" xfId="0" applyFont="1" applyAlignment="1">
      <alignment horizontal="left" vertical="top" wrapText="1"/>
    </xf>
    <xf numFmtId="0" fontId="21" fillId="0" borderId="15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wrapText="1"/>
    </xf>
    <xf numFmtId="0" fontId="21" fillId="0" borderId="0" xfId="0" applyFont="1" applyAlignment="1">
      <alignment horizontal="right" wrapText="1"/>
    </xf>
    <xf numFmtId="0" fontId="37" fillId="0" borderId="0" xfId="42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23" fillId="0" borderId="10" xfId="0" applyFont="1" applyBorder="1" applyAlignment="1">
      <alignment horizontal="right" wrapText="1"/>
    </xf>
    <xf numFmtId="0" fontId="21" fillId="0" borderId="0" xfId="0" applyFont="1" applyAlignment="1">
      <alignment horizontal="center" vertical="top" wrapText="1"/>
    </xf>
    <xf numFmtId="0" fontId="31" fillId="0" borderId="0" xfId="0" applyFont="1" applyAlignment="1">
      <alignment horizontal="right" wrapText="1"/>
    </xf>
    <xf numFmtId="0" fontId="22" fillId="0" borderId="0" xfId="0" applyFont="1" applyAlignment="1">
      <alignment horizontal="center" wrapText="1"/>
    </xf>
    <xf numFmtId="165" fontId="22" fillId="0" borderId="0" xfId="0" applyNumberFormat="1" applyFont="1" applyAlignment="1">
      <alignment horizontal="right" wrapText="1"/>
    </xf>
    <xf numFmtId="165" fontId="22" fillId="0" borderId="0" xfId="0" applyNumberFormat="1" applyFont="1" applyAlignment="1">
      <alignment horizontal="left" wrapText="1"/>
    </xf>
    <xf numFmtId="0" fontId="31" fillId="0" borderId="0" xfId="0" applyFont="1" applyAlignment="1">
      <alignment horizontal="center" vertical="top"/>
    </xf>
    <xf numFmtId="0" fontId="21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 xr:uid="{00000000-0005-0000-0000-000024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69"/>
  <sheetViews>
    <sheetView tabSelected="1" view="pageBreakPreview" zoomScaleNormal="121" zoomScaleSheetLayoutView="100" workbookViewId="0">
      <selection activeCell="A10" sqref="A10:M10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5" t="s">
        <v>0</v>
      </c>
      <c r="B1" s="25"/>
      <c r="C1" s="25"/>
      <c r="D1" s="25"/>
      <c r="I1" s="47" t="s">
        <v>1</v>
      </c>
      <c r="J1" s="47"/>
      <c r="K1" s="47"/>
      <c r="L1" s="47"/>
    </row>
    <row r="3" spans="1:13" ht="15">
      <c r="B3" s="48"/>
      <c r="C3" s="48"/>
      <c r="D3" s="48"/>
      <c r="F3" s="48" t="s">
        <v>2</v>
      </c>
      <c r="G3" s="48"/>
      <c r="H3" s="48"/>
      <c r="I3" s="48"/>
      <c r="J3" s="48"/>
      <c r="K3" s="48"/>
    </row>
    <row r="4" spans="1:13" ht="15">
      <c r="F4" s="49">
        <f>$D$159/1000</f>
        <v>2.8656330720000001</v>
      </c>
      <c r="G4" s="49"/>
      <c r="H4" s="49"/>
      <c r="I4" s="49"/>
      <c r="J4" s="50" t="s">
        <v>3</v>
      </c>
      <c r="K4" s="50"/>
    </row>
    <row r="5" spans="1:13" ht="12.75">
      <c r="B5" s="44"/>
      <c r="C5" s="44"/>
      <c r="D5" s="44"/>
      <c r="F5" s="44"/>
      <c r="G5" s="44"/>
      <c r="H5" s="44"/>
      <c r="I5" s="44"/>
      <c r="J5" s="44"/>
      <c r="K5" s="44"/>
    </row>
    <row r="6" spans="1:13" ht="12.75">
      <c r="B6" s="45"/>
      <c r="C6" s="45"/>
      <c r="D6" s="45"/>
      <c r="F6" s="45"/>
      <c r="G6" s="45"/>
      <c r="H6" s="45"/>
      <c r="I6" s="45"/>
      <c r="J6" s="45"/>
      <c r="K6" s="45"/>
    </row>
    <row r="7" spans="1:13" ht="20.100000000000001" customHeight="1">
      <c r="B7" s="46"/>
      <c r="C7" s="46"/>
      <c r="D7" s="46"/>
      <c r="F7" s="46" t="s">
        <v>4</v>
      </c>
      <c r="G7" s="46"/>
      <c r="H7" s="46"/>
      <c r="I7" s="46"/>
      <c r="J7" s="46"/>
      <c r="K7" s="46"/>
    </row>
    <row r="8" spans="1:13" ht="20.100000000000001" customHeight="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9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</row>
    <row r="10" spans="1:13" ht="20.100000000000001" customHeight="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</row>
    <row r="11" spans="1:13" ht="9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  <row r="12" spans="1:13" ht="20.100000000000001" customHeight="1">
      <c r="A12" s="54" t="s">
        <v>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</row>
    <row r="13" spans="1:13" ht="20.100000000000001" customHeight="1">
      <c r="A13" s="40" t="s">
        <v>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</row>
    <row r="14" spans="1:13" ht="9">
      <c r="A14" s="51" t="s">
        <v>7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</row>
    <row r="15" spans="1:13" ht="15" customHeight="1">
      <c r="A15" s="52" t="s">
        <v>8</v>
      </c>
      <c r="B15" s="52"/>
      <c r="C15" s="52"/>
    </row>
    <row r="16" spans="1:13" ht="15" customHeight="1">
      <c r="A16" s="52" t="s">
        <v>9</v>
      </c>
      <c r="B16" s="52"/>
      <c r="C16" s="40"/>
      <c r="D16" s="40"/>
      <c r="E16" s="40"/>
      <c r="F16" s="40"/>
      <c r="G16" s="40"/>
    </row>
    <row r="17" spans="1:117" ht="15" customHeight="1">
      <c r="A17" s="52" t="s">
        <v>10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</row>
    <row r="18" spans="1:117" ht="23.1" customHeight="1">
      <c r="A18" s="53" t="str">
        <f>"Сметная стоимость:   "&amp;FIXED($D$159/1000,3)&amp;"   ( "&amp;FIXED($G$159/1000,3)&amp;" )"&amp;" тыс.руб"</f>
        <v>Сметная стоимость:   2,866   ( 0,195 ) тыс.руб</v>
      </c>
      <c r="B18" s="53"/>
      <c r="C18" s="53"/>
      <c r="D18" s="53"/>
      <c r="E18" s="53"/>
      <c r="F18" s="53"/>
    </row>
    <row r="19" spans="1:117" ht="12">
      <c r="A19" s="34" t="s">
        <v>11</v>
      </c>
      <c r="B19" s="34"/>
      <c r="C19" s="41" t="s">
        <v>12</v>
      </c>
      <c r="D19" s="41"/>
      <c r="E19" s="41"/>
      <c r="F19" s="41"/>
      <c r="G19" s="41"/>
      <c r="H19" s="41"/>
      <c r="I19" s="41"/>
      <c r="J19" s="25" t="str">
        <f>FIXED($D$164/1000,3)&amp;" ("&amp;FIXED($G$164/1000,3)&amp;")"&amp;" тыс.руб"</f>
        <v>0,408 (0,013) тыс.руб</v>
      </c>
      <c r="K19" s="25"/>
      <c r="L19" s="25"/>
    </row>
    <row r="20" spans="1:117" ht="15" customHeight="1">
      <c r="A20" s="25" t="str">
        <f>"  строительных работ:"&amp;REPT(" ",MAX(0,25-LEN(SUBSTITUTE(FIXED($D$160/1000,3)," ",""))-LEN(FIXED($D$160/1000,3))))&amp;FIXED($D$160/1000,3)&amp;"   ( "&amp;REPT(" ",MAX(0,25-LEN(SUBSTITUTE(FIXED($G$160/1000,3)," ",""))-LEN(FIXED($G$160/1000,3))))&amp;FIXED($G$160/1000,3)&amp;" )"&amp;" тыс.руб"</f>
        <v xml:space="preserve">  строительных работ:               2,866   (                0,195 ) тыс.руб</v>
      </c>
      <c r="B20" s="25"/>
      <c r="C20" s="25"/>
      <c r="D20" s="25"/>
      <c r="E20" s="25"/>
      <c r="F20" s="41" t="s">
        <v>13</v>
      </c>
      <c r="G20" s="41"/>
      <c r="H20" s="41"/>
      <c r="I20" s="41"/>
      <c r="J20" s="41"/>
      <c r="K20" s="41" t="str">
        <f>FIXED($D$165,0)&amp;" чел.-ч."</f>
        <v>2 чел.-ч.</v>
      </c>
      <c r="L20" s="41"/>
    </row>
    <row r="21" spans="1:117" ht="15" customHeight="1">
      <c r="A21" s="25" t="str">
        <f>"  монтажных работ:    "&amp;REPT(" ",MAX(0,25-LEN(SUBSTITUTE(FIXED($D$161/1000,3)," ",""))-LEN(FIXED($D$161/1000,3))))&amp;FIXED($D$161/1000,3)&amp;"   ( "&amp;REPT(" ",MAX(0,25-LEN(SUBSTITUTE(FIXED($G$161/1000,3)," ",""))-LEN(FIXED($G$161/1000,3))))&amp;FIXED($G$161/1000,3)&amp;" )"&amp;" тыс.руб"</f>
        <v xml:space="preserve">  монтажных работ:                   0,000   (                0,000 ) тыс.руб</v>
      </c>
      <c r="B21" s="25"/>
      <c r="C21" s="25"/>
      <c r="D21" s="25"/>
      <c r="E21" s="25"/>
      <c r="F21" s="41" t="s">
        <v>14</v>
      </c>
      <c r="G21" s="41"/>
      <c r="H21" s="41"/>
      <c r="I21" s="41"/>
      <c r="J21" s="41"/>
      <c r="K21" s="41" t="str">
        <f>FIXED($D$166,0)&amp;" чел.-ч."</f>
        <v>0 чел.-ч.</v>
      </c>
      <c r="L21" s="41"/>
    </row>
    <row r="22" spans="1:117" ht="15" customHeight="1">
      <c r="A22" s="25" t="str">
        <f>"  оборудования:          "&amp;REPT(" ",MAX(0,25-LEN(SUBSTITUTE(FIXED($D$162/1000,3)," ",""))-LEN(FIXED($D$162/1000,3))))&amp;FIXED($D$162/1000,3)&amp;"   ( "&amp;REPT(" ",MAX(0,25-LEN(SUBSTITUTE(FIXED($G$162/1000,3)," ",""))-LEN(FIXED($G$162/1000,3))))&amp;FIXED($G$162/1000,3)&amp;" )"&amp;" тыс.руб"</f>
        <v xml:space="preserve">  оборудования:                         0,000   (                0,000 ) тыс.руб</v>
      </c>
      <c r="B22" s="25"/>
      <c r="C22" s="25"/>
      <c r="D22" s="25"/>
      <c r="E22" s="25"/>
      <c r="F22" s="41" t="s">
        <v>15</v>
      </c>
      <c r="G22" s="41"/>
      <c r="H22" s="41"/>
      <c r="I22" s="41"/>
      <c r="J22" s="41"/>
      <c r="K22" s="41" t="s">
        <v>16</v>
      </c>
      <c r="L22" s="41"/>
    </row>
    <row r="23" spans="1:117" ht="15" customHeight="1">
      <c r="A23" s="25" t="str">
        <f>"  прочих затрат:           "&amp;REPT(" ",MAX(0,25-LEN(SUBSTITUTE(FIXED($D$163/1000,3)," ",""))-LEN(FIXED($D$163/1000,3))))&amp;FIXED($D$163/1000,3)&amp;"   ( "&amp;REPT(" ",MAX(0,25-LEN(SUBSTITUTE(FIXED($G$163/1000,3)," ",""))-LEN(FIXED($G$163/1000,3))))&amp;FIXED($G$163/1000,3)&amp;" )"&amp;" тыс.руб"</f>
        <v xml:space="preserve">  прочих затрат:                          0,000   (                0,000 ) тыс.руб</v>
      </c>
      <c r="B23" s="25"/>
      <c r="C23" s="25"/>
      <c r="D23" s="25"/>
      <c r="E23" s="25"/>
      <c r="F23" s="41"/>
      <c r="G23" s="41"/>
      <c r="H23" s="41"/>
      <c r="I23" s="41"/>
      <c r="J23" s="41"/>
      <c r="K23" s="41"/>
      <c r="L23" s="41"/>
    </row>
    <row r="24" spans="1:117" ht="12" hidden="1">
      <c r="A24" s="25" t="s">
        <v>17</v>
      </c>
      <c r="B24" s="25"/>
      <c r="C24" s="25" t="s">
        <v>18</v>
      </c>
      <c r="D24" s="25"/>
      <c r="E24" s="25"/>
      <c r="F24" s="25"/>
      <c r="G24" s="25"/>
    </row>
    <row r="26" spans="1:117" ht="12">
      <c r="A26" s="38" t="s">
        <v>19</v>
      </c>
      <c r="B26" s="38" t="s">
        <v>20</v>
      </c>
      <c r="C26" s="38" t="s">
        <v>21</v>
      </c>
      <c r="D26" s="38" t="s">
        <v>22</v>
      </c>
      <c r="E26" s="35" t="s">
        <v>23</v>
      </c>
      <c r="F26" s="36"/>
      <c r="G26" s="37"/>
      <c r="H26" s="35" t="s">
        <v>24</v>
      </c>
      <c r="I26" s="36"/>
      <c r="J26" s="37"/>
      <c r="K26" s="38" t="s">
        <v>25</v>
      </c>
      <c r="L26" s="38" t="s">
        <v>26</v>
      </c>
    </row>
    <row r="27" spans="1:117" ht="48">
      <c r="A27" s="39"/>
      <c r="B27" s="39"/>
      <c r="C27" s="39"/>
      <c r="D27" s="39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39"/>
      <c r="L27" s="39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29" t="s">
        <v>31</v>
      </c>
      <c r="W29" s="30"/>
      <c r="X29" s="30"/>
      <c r="Y29" s="30"/>
      <c r="Z29" s="30"/>
      <c r="AA29" s="30"/>
      <c r="AB29" s="30"/>
      <c r="AC29" s="31"/>
      <c r="AD29" s="29" t="s">
        <v>32</v>
      </c>
      <c r="AE29" s="30"/>
      <c r="AF29" s="30"/>
      <c r="AG29" s="30"/>
      <c r="AH29" s="30"/>
      <c r="AI29" s="30"/>
      <c r="AJ29" s="30"/>
      <c r="AK29" s="31"/>
      <c r="AL29" s="29" t="s">
        <v>33</v>
      </c>
      <c r="AM29" s="30"/>
      <c r="AN29" s="30"/>
      <c r="AO29" s="30"/>
      <c r="AP29" s="30"/>
      <c r="AQ29" s="30"/>
      <c r="AR29" s="30"/>
      <c r="AS29" s="31"/>
      <c r="AT29" s="29" t="s">
        <v>34</v>
      </c>
      <c r="AU29" s="30"/>
      <c r="AV29" s="30"/>
      <c r="AW29" s="30"/>
      <c r="AX29" s="30"/>
      <c r="AY29" s="30"/>
      <c r="AZ29" s="30"/>
      <c r="BA29" s="31"/>
      <c r="BB29" s="29" t="s">
        <v>35</v>
      </c>
      <c r="BC29" s="30"/>
      <c r="BD29" s="30"/>
      <c r="BE29" s="30"/>
      <c r="BF29" s="30"/>
      <c r="BG29" s="30"/>
      <c r="BH29" s="30"/>
      <c r="BI29" s="31"/>
      <c r="BJ29" s="29" t="s">
        <v>36</v>
      </c>
      <c r="BK29" s="30"/>
      <c r="BL29" s="30"/>
      <c r="BM29" s="30"/>
      <c r="BN29" s="30"/>
      <c r="BO29" s="30"/>
      <c r="BP29" s="30"/>
      <c r="BQ29" s="31"/>
      <c r="BR29" s="29" t="s">
        <v>37</v>
      </c>
      <c r="BS29" s="30"/>
      <c r="BT29" s="30"/>
      <c r="BU29" s="30"/>
      <c r="BV29" s="30"/>
      <c r="BW29" s="30"/>
      <c r="BX29" s="30"/>
      <c r="BY29" s="31"/>
      <c r="BZ29" s="29" t="s">
        <v>38</v>
      </c>
      <c r="CA29" s="30"/>
      <c r="CB29" s="30"/>
      <c r="CC29" s="30"/>
      <c r="CD29" s="30"/>
      <c r="CE29" s="30"/>
      <c r="CF29" s="30"/>
      <c r="CG29" s="31"/>
      <c r="CH29" s="29" t="s">
        <v>39</v>
      </c>
      <c r="CI29" s="30"/>
      <c r="CJ29" s="30"/>
      <c r="CK29" s="30"/>
      <c r="CL29" s="30"/>
      <c r="CM29" s="30"/>
      <c r="CN29" s="30"/>
      <c r="CO29" s="31"/>
      <c r="CP29" s="29" t="s">
        <v>40</v>
      </c>
      <c r="CQ29" s="30"/>
      <c r="CR29" s="30"/>
      <c r="CS29" s="30"/>
      <c r="CT29" s="30"/>
      <c r="CU29" s="30"/>
      <c r="CV29" s="30"/>
      <c r="CW29" s="31"/>
      <c r="CX29" s="29" t="s">
        <v>41</v>
      </c>
      <c r="CY29" s="30"/>
      <c r="CZ29" s="30"/>
      <c r="DA29" s="30"/>
      <c r="DB29" s="30"/>
      <c r="DC29" s="30"/>
      <c r="DD29" s="30"/>
      <c r="DE29" s="31"/>
      <c r="DF29" s="29" t="s">
        <v>42</v>
      </c>
      <c r="DG29" s="30"/>
      <c r="DH29" s="30"/>
      <c r="DI29" s="30"/>
      <c r="DJ29" s="30"/>
      <c r="DK29" s="30"/>
      <c r="DL29" s="30"/>
      <c r="DM29" s="31"/>
    </row>
    <row r="30" spans="1:117" ht="18.75" hidden="1">
      <c r="V30" s="29" t="s">
        <v>43</v>
      </c>
      <c r="W30" s="30"/>
      <c r="X30" s="30"/>
      <c r="Y30" s="31"/>
      <c r="Z30" s="29" t="s">
        <v>44</v>
      </c>
      <c r="AA30" s="30"/>
      <c r="AB30" s="30"/>
      <c r="AC30" s="31"/>
      <c r="AD30" s="29" t="s">
        <v>43</v>
      </c>
      <c r="AE30" s="30"/>
      <c r="AF30" s="30"/>
      <c r="AG30" s="31"/>
      <c r="AH30" s="29" t="s">
        <v>44</v>
      </c>
      <c r="AI30" s="30"/>
      <c r="AJ30" s="30"/>
      <c r="AK30" s="31"/>
      <c r="AL30" s="29" t="s">
        <v>43</v>
      </c>
      <c r="AM30" s="30"/>
      <c r="AN30" s="30"/>
      <c r="AO30" s="31"/>
      <c r="AP30" s="29" t="s">
        <v>44</v>
      </c>
      <c r="AQ30" s="30"/>
      <c r="AR30" s="30"/>
      <c r="AS30" s="31"/>
      <c r="AT30" s="29" t="s">
        <v>43</v>
      </c>
      <c r="AU30" s="30"/>
      <c r="AV30" s="30"/>
      <c r="AW30" s="31"/>
      <c r="AX30" s="29" t="s">
        <v>44</v>
      </c>
      <c r="AY30" s="30"/>
      <c r="AZ30" s="30"/>
      <c r="BA30" s="31"/>
      <c r="BB30" s="29" t="s">
        <v>43</v>
      </c>
      <c r="BC30" s="30"/>
      <c r="BD30" s="30"/>
      <c r="BE30" s="31"/>
      <c r="BF30" s="29" t="s">
        <v>44</v>
      </c>
      <c r="BG30" s="30"/>
      <c r="BH30" s="30"/>
      <c r="BI30" s="31"/>
      <c r="BJ30" s="29" t="s">
        <v>43</v>
      </c>
      <c r="BK30" s="30"/>
      <c r="BL30" s="30"/>
      <c r="BM30" s="31"/>
      <c r="BN30" s="29" t="s">
        <v>44</v>
      </c>
      <c r="BO30" s="30"/>
      <c r="BP30" s="30"/>
      <c r="BQ30" s="31"/>
      <c r="BR30" s="29" t="s">
        <v>43</v>
      </c>
      <c r="BS30" s="30"/>
      <c r="BT30" s="30"/>
      <c r="BU30" s="31"/>
      <c r="BV30" s="29" t="s">
        <v>44</v>
      </c>
      <c r="BW30" s="30"/>
      <c r="BX30" s="30"/>
      <c r="BY30" s="31"/>
      <c r="BZ30" s="29" t="s">
        <v>43</v>
      </c>
      <c r="CA30" s="30"/>
      <c r="CB30" s="30"/>
      <c r="CC30" s="31"/>
      <c r="CD30" s="29" t="s">
        <v>44</v>
      </c>
      <c r="CE30" s="30"/>
      <c r="CF30" s="30"/>
      <c r="CG30" s="31"/>
      <c r="CH30" s="29" t="s">
        <v>43</v>
      </c>
      <c r="CI30" s="30"/>
      <c r="CJ30" s="30"/>
      <c r="CK30" s="31"/>
      <c r="CL30" s="29" t="s">
        <v>44</v>
      </c>
      <c r="CM30" s="30"/>
      <c r="CN30" s="30"/>
      <c r="CO30" s="31"/>
      <c r="CP30" s="29" t="s">
        <v>43</v>
      </c>
      <c r="CQ30" s="30"/>
      <c r="CR30" s="30"/>
      <c r="CS30" s="31"/>
      <c r="CT30" s="29" t="s">
        <v>44</v>
      </c>
      <c r="CU30" s="30"/>
      <c r="CV30" s="30"/>
      <c r="CW30" s="31"/>
      <c r="CX30" s="29" t="s">
        <v>43</v>
      </c>
      <c r="CY30" s="30"/>
      <c r="CZ30" s="30"/>
      <c r="DA30" s="31"/>
      <c r="DB30" s="29" t="s">
        <v>44</v>
      </c>
      <c r="DC30" s="30"/>
      <c r="DD30" s="30"/>
      <c r="DE30" s="31"/>
      <c r="DF30" s="29" t="s">
        <v>43</v>
      </c>
      <c r="DG30" s="30"/>
      <c r="DH30" s="30"/>
      <c r="DI30" s="31"/>
      <c r="DJ30" s="29" t="s">
        <v>44</v>
      </c>
      <c r="DK30" s="30"/>
      <c r="DL30" s="30"/>
      <c r="DM30" s="31"/>
    </row>
    <row r="31" spans="1:117" ht="18.75" hidden="1">
      <c r="U31" s="4">
        <f>$G$42</f>
        <v>0.01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564.96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564.96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74.73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564.96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5.6496000000000004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5.6496000000000004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0.74730000000000008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5.6496000000000004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174.45964800000002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174.45964800000002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174.45964800000002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174.45964800000002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180.10924800000001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180.10924800000001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0.74730000000000008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180.10924800000001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185.51252544000002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185.51252544000002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365.62177344000003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180.10924800000001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0.74730000000000008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180.10924800000001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129.67865856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129.67865856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495.300432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180.10924800000001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0.74730000000000008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180.10924800000001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99.060086400000003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99.060086400000003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594.36051840000005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180.10924800000001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0.74730000000000008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180.10924800000001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24">
      <c r="A42" s="1" t="s">
        <v>62</v>
      </c>
      <c r="B42" s="6" t="s">
        <v>63</v>
      </c>
      <c r="C42" s="6" t="s">
        <v>64</v>
      </c>
      <c r="D42" s="7" t="s">
        <v>65</v>
      </c>
      <c r="G42" s="7">
        <f>0.01</f>
        <v>0.01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564.96</v>
      </c>
      <c r="I43" s="8">
        <v>1</v>
      </c>
      <c r="J43" s="10">
        <f>$AL$33+$AP$33+$AM$33+$AQ$33+$AN$33+$AR$33+$AO$33+$AS$33</f>
        <v>5.6496000000000004</v>
      </c>
      <c r="K43" s="8">
        <v>31.88</v>
      </c>
      <c r="L43" s="10">
        <f>$AL$39+$AP$39+$AM$39+$AQ$39+$AN$39+$AR$39+$AO$39+$AS$39</f>
        <v>180.10924800000001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74.73</v>
      </c>
      <c r="F44" s="8">
        <v>1</v>
      </c>
      <c r="G44" s="12">
        <f>$CH$33+$CL$33+$CI$33+$CM$33+$CJ$33+$CN$33+$CK$33+$CO$33</f>
        <v>0.74730000000000008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564.96</v>
      </c>
      <c r="I45" s="8"/>
      <c r="J45" s="10">
        <f>$AD$33+$AH$33+$AE$33+$AI$33+$AF$33+$AJ$33+$AG$33+$AK$33</f>
        <v>5.6496000000000004</v>
      </c>
      <c r="K45" s="8"/>
      <c r="L45" s="10">
        <f>$AD$35+$AH$35+$AE$35+$AI$35+$AF$35+$AJ$35+$AG$35+$AK$35</f>
        <v>180.10924800000001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5.6496000000000004</v>
      </c>
      <c r="K46" s="8"/>
      <c r="L46" s="10">
        <f>$CX$35+$DB$35+$CY$35+$DC$35+$CZ$35+$DD$35+$DA$35+$DE$35</f>
        <v>180.10924800000001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5.8190880000000007</v>
      </c>
      <c r="K47" s="8"/>
      <c r="L47" s="10">
        <f>$G47/100*(L46)</f>
        <v>185.51252544000002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4.0677120000000002</v>
      </c>
      <c r="K48" s="8"/>
      <c r="L48" s="10">
        <f>$G48/100*(L46)</f>
        <v>129.67865856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15.5364</v>
      </c>
      <c r="K49" s="13"/>
      <c r="L49" s="14">
        <f>SUMIF($M$45:$M48,"пз",L$45:L48)+SUMIF($M$45:$M48,"об_",L$45:L48)+SUMIF($M$45:$M48,"нр",L$45:L48)+SUMIF($M$45:$M48,"сп",L$45:L48)+SUMIF($M$45:$M48,"проч_",L$45:L48)</f>
        <v>495.300432</v>
      </c>
      <c r="M49" s="11" t="s">
        <v>81</v>
      </c>
      <c r="N49" s="11" t="s">
        <v>45</v>
      </c>
    </row>
    <row r="50" spans="1:117" ht="18.75" hidden="1">
      <c r="V50" s="29" t="s">
        <v>31</v>
      </c>
      <c r="W50" s="30"/>
      <c r="X50" s="30"/>
      <c r="Y50" s="30"/>
      <c r="Z50" s="30"/>
      <c r="AA50" s="30"/>
      <c r="AB50" s="30"/>
      <c r="AC50" s="31"/>
      <c r="AD50" s="29" t="s">
        <v>32</v>
      </c>
      <c r="AE50" s="30"/>
      <c r="AF50" s="30"/>
      <c r="AG50" s="30"/>
      <c r="AH50" s="30"/>
      <c r="AI50" s="30"/>
      <c r="AJ50" s="30"/>
      <c r="AK50" s="31"/>
      <c r="AL50" s="29" t="s">
        <v>33</v>
      </c>
      <c r="AM50" s="30"/>
      <c r="AN50" s="30"/>
      <c r="AO50" s="30"/>
      <c r="AP50" s="30"/>
      <c r="AQ50" s="30"/>
      <c r="AR50" s="30"/>
      <c r="AS50" s="31"/>
      <c r="AT50" s="29" t="s">
        <v>34</v>
      </c>
      <c r="AU50" s="30"/>
      <c r="AV50" s="30"/>
      <c r="AW50" s="30"/>
      <c r="AX50" s="30"/>
      <c r="AY50" s="30"/>
      <c r="AZ50" s="30"/>
      <c r="BA50" s="31"/>
      <c r="BB50" s="29" t="s">
        <v>35</v>
      </c>
      <c r="BC50" s="30"/>
      <c r="BD50" s="30"/>
      <c r="BE50" s="30"/>
      <c r="BF50" s="30"/>
      <c r="BG50" s="30"/>
      <c r="BH50" s="30"/>
      <c r="BI50" s="31"/>
      <c r="BJ50" s="29" t="s">
        <v>36</v>
      </c>
      <c r="BK50" s="30"/>
      <c r="BL50" s="30"/>
      <c r="BM50" s="30"/>
      <c r="BN50" s="30"/>
      <c r="BO50" s="30"/>
      <c r="BP50" s="30"/>
      <c r="BQ50" s="31"/>
      <c r="BR50" s="29" t="s">
        <v>37</v>
      </c>
      <c r="BS50" s="30"/>
      <c r="BT50" s="30"/>
      <c r="BU50" s="30"/>
      <c r="BV50" s="30"/>
      <c r="BW50" s="30"/>
      <c r="BX50" s="30"/>
      <c r="BY50" s="31"/>
      <c r="BZ50" s="29" t="s">
        <v>38</v>
      </c>
      <c r="CA50" s="30"/>
      <c r="CB50" s="30"/>
      <c r="CC50" s="30"/>
      <c r="CD50" s="30"/>
      <c r="CE50" s="30"/>
      <c r="CF50" s="30"/>
      <c r="CG50" s="31"/>
      <c r="CH50" s="29" t="s">
        <v>39</v>
      </c>
      <c r="CI50" s="30"/>
      <c r="CJ50" s="30"/>
      <c r="CK50" s="30"/>
      <c r="CL50" s="30"/>
      <c r="CM50" s="30"/>
      <c r="CN50" s="30"/>
      <c r="CO50" s="31"/>
      <c r="CP50" s="29" t="s">
        <v>40</v>
      </c>
      <c r="CQ50" s="30"/>
      <c r="CR50" s="30"/>
      <c r="CS50" s="30"/>
      <c r="CT50" s="30"/>
      <c r="CU50" s="30"/>
      <c r="CV50" s="30"/>
      <c r="CW50" s="31"/>
      <c r="CX50" s="29" t="s">
        <v>41</v>
      </c>
      <c r="CY50" s="30"/>
      <c r="CZ50" s="30"/>
      <c r="DA50" s="30"/>
      <c r="DB50" s="30"/>
      <c r="DC50" s="30"/>
      <c r="DD50" s="30"/>
      <c r="DE50" s="31"/>
      <c r="DF50" s="29" t="s">
        <v>42</v>
      </c>
      <c r="DG50" s="30"/>
      <c r="DH50" s="30"/>
      <c r="DI50" s="30"/>
      <c r="DJ50" s="30"/>
      <c r="DK50" s="30"/>
      <c r="DL50" s="30"/>
      <c r="DM50" s="31"/>
    </row>
    <row r="51" spans="1:117" ht="18.75" hidden="1">
      <c r="V51" s="29" t="s">
        <v>43</v>
      </c>
      <c r="W51" s="30"/>
      <c r="X51" s="30"/>
      <c r="Y51" s="31"/>
      <c r="Z51" s="29" t="s">
        <v>44</v>
      </c>
      <c r="AA51" s="30"/>
      <c r="AB51" s="30"/>
      <c r="AC51" s="31"/>
      <c r="AD51" s="29" t="s">
        <v>43</v>
      </c>
      <c r="AE51" s="30"/>
      <c r="AF51" s="30"/>
      <c r="AG51" s="31"/>
      <c r="AH51" s="29" t="s">
        <v>44</v>
      </c>
      <c r="AI51" s="30"/>
      <c r="AJ51" s="30"/>
      <c r="AK51" s="31"/>
      <c r="AL51" s="29" t="s">
        <v>43</v>
      </c>
      <c r="AM51" s="30"/>
      <c r="AN51" s="30"/>
      <c r="AO51" s="31"/>
      <c r="AP51" s="29" t="s">
        <v>44</v>
      </c>
      <c r="AQ51" s="30"/>
      <c r="AR51" s="30"/>
      <c r="AS51" s="31"/>
      <c r="AT51" s="29" t="s">
        <v>43</v>
      </c>
      <c r="AU51" s="30"/>
      <c r="AV51" s="30"/>
      <c r="AW51" s="31"/>
      <c r="AX51" s="29" t="s">
        <v>44</v>
      </c>
      <c r="AY51" s="30"/>
      <c r="AZ51" s="30"/>
      <c r="BA51" s="31"/>
      <c r="BB51" s="29" t="s">
        <v>43</v>
      </c>
      <c r="BC51" s="30"/>
      <c r="BD51" s="30"/>
      <c r="BE51" s="31"/>
      <c r="BF51" s="29" t="s">
        <v>44</v>
      </c>
      <c r="BG51" s="30"/>
      <c r="BH51" s="30"/>
      <c r="BI51" s="31"/>
      <c r="BJ51" s="29" t="s">
        <v>43</v>
      </c>
      <c r="BK51" s="30"/>
      <c r="BL51" s="30"/>
      <c r="BM51" s="31"/>
      <c r="BN51" s="29" t="s">
        <v>44</v>
      </c>
      <c r="BO51" s="30"/>
      <c r="BP51" s="30"/>
      <c r="BQ51" s="31"/>
      <c r="BR51" s="29" t="s">
        <v>43</v>
      </c>
      <c r="BS51" s="30"/>
      <c r="BT51" s="30"/>
      <c r="BU51" s="31"/>
      <c r="BV51" s="29" t="s">
        <v>44</v>
      </c>
      <c r="BW51" s="30"/>
      <c r="BX51" s="30"/>
      <c r="BY51" s="31"/>
      <c r="BZ51" s="29" t="s">
        <v>43</v>
      </c>
      <c r="CA51" s="30"/>
      <c r="CB51" s="30"/>
      <c r="CC51" s="31"/>
      <c r="CD51" s="29" t="s">
        <v>44</v>
      </c>
      <c r="CE51" s="30"/>
      <c r="CF51" s="30"/>
      <c r="CG51" s="31"/>
      <c r="CH51" s="29" t="s">
        <v>43</v>
      </c>
      <c r="CI51" s="30"/>
      <c r="CJ51" s="30"/>
      <c r="CK51" s="31"/>
      <c r="CL51" s="29" t="s">
        <v>44</v>
      </c>
      <c r="CM51" s="30"/>
      <c r="CN51" s="30"/>
      <c r="CO51" s="31"/>
      <c r="CP51" s="29" t="s">
        <v>43</v>
      </c>
      <c r="CQ51" s="30"/>
      <c r="CR51" s="30"/>
      <c r="CS51" s="31"/>
      <c r="CT51" s="29" t="s">
        <v>44</v>
      </c>
      <c r="CU51" s="30"/>
      <c r="CV51" s="30"/>
      <c r="CW51" s="31"/>
      <c r="CX51" s="29" t="s">
        <v>43</v>
      </c>
      <c r="CY51" s="30"/>
      <c r="CZ51" s="30"/>
      <c r="DA51" s="31"/>
      <c r="DB51" s="29" t="s">
        <v>44</v>
      </c>
      <c r="DC51" s="30"/>
      <c r="DD51" s="30"/>
      <c r="DE51" s="31"/>
      <c r="DF51" s="29" t="s">
        <v>43</v>
      </c>
      <c r="DG51" s="30"/>
      <c r="DH51" s="30"/>
      <c r="DI51" s="31"/>
      <c r="DJ51" s="29" t="s">
        <v>44</v>
      </c>
      <c r="DK51" s="30"/>
      <c r="DL51" s="30"/>
      <c r="DM51" s="31"/>
    </row>
    <row r="52" spans="1:117" ht="18.75" hidden="1">
      <c r="U52" s="4">
        <f>$G$63</f>
        <v>0.01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-28.24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-28.24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-3.7360000000000002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-28.24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-0.28239999999999998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-0.28239999999999998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0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0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0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-3.7360000000000004E-2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0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-0.28239999999999998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-8.7205119999999994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-8.7205119999999994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-8.7205119999999994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0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0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0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0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-8.7205119999999994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-9.0029119999999985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-9.0029119999999985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0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0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0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0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-3.7360000000000004E-2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0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-9.0029119999999985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-9.2729993599999982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-9.2729993599999982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-18.275911359999995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-9.0029119999999985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0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0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0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0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-3.7360000000000004E-2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0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-9.0029119999999985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-6.4820966399999991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-6.4820966399999991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-24.758007999999993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-9.0029119999999985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0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0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0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0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-3.7360000000000004E-2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0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-9.0029119999999985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-4.9516015999999992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-4.9516015999999992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-29.709609599999993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-9.0029119999999985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0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0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0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0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-3.7360000000000004E-2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0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-9.0029119999999985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48">
      <c r="A63" s="1" t="s">
        <v>82</v>
      </c>
      <c r="B63" s="6" t="s">
        <v>83</v>
      </c>
      <c r="C63" s="6" t="s">
        <v>84</v>
      </c>
      <c r="D63" s="7" t="s">
        <v>65</v>
      </c>
      <c r="G63" s="7">
        <f>0.01</f>
        <v>0.01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-28.24</v>
      </c>
      <c r="I64" s="8">
        <v>1</v>
      </c>
      <c r="J64" s="10">
        <f>$AL$54+$AP$54+$AM$54+$AQ$54+$AN$54+$AR$54+$AO$54+$AS$54</f>
        <v>-0.28239999999999998</v>
      </c>
      <c r="K64" s="8">
        <v>31.88</v>
      </c>
      <c r="L64" s="10">
        <f>$AL$60+$AP$60+$AM$60+$AQ$60+$AN$60+$AR$60+$AO$60+$AS$60</f>
        <v>-9.0029119999999985</v>
      </c>
      <c r="M64" s="11" t="s">
        <v>67</v>
      </c>
    </row>
    <row r="65" spans="1:117" ht="12">
      <c r="A65" s="1"/>
      <c r="B65" s="1"/>
      <c r="C65" s="1" t="s">
        <v>68</v>
      </c>
      <c r="D65" s="8" t="s">
        <v>69</v>
      </c>
      <c r="E65" s="12">
        <f>($CH$53+$CL$53+$CI$53+$CM$53+$CJ$53+$CN$53+$CK$53+$CO$53)/1</f>
        <v>-3.7360000000000002</v>
      </c>
      <c r="F65" s="8">
        <v>1</v>
      </c>
      <c r="G65" s="12">
        <f>$CH$54+$CL$54+$CI$54+$CM$54+$CJ$54+$CN$54+$CK$54+$CO$54</f>
        <v>-3.7360000000000004E-2</v>
      </c>
    </row>
    <row r="66" spans="1:117" ht="12">
      <c r="A66" s="1"/>
      <c r="B66" s="1"/>
      <c r="C66" s="1" t="s">
        <v>70</v>
      </c>
      <c r="D66" s="7"/>
      <c r="E66" s="7"/>
      <c r="F66" s="7"/>
      <c r="G66" s="7"/>
      <c r="H66" s="9">
        <f>$AD$53+$AH$53+$AE$53+$AI$53+$AF$53+$AJ$53+$AG$53+$AK$53</f>
        <v>-28.24</v>
      </c>
      <c r="I66" s="8"/>
      <c r="J66" s="10">
        <f>$AD$54+$AH$54+$AE$54+$AI$54+$AF$54+$AJ$54+$AG$54+$AK$54</f>
        <v>-0.28239999999999998</v>
      </c>
      <c r="K66" s="8"/>
      <c r="L66" s="10">
        <f>$AD$56+$AH$56+$AE$56+$AI$56+$AF$56+$AJ$56+$AG$56+$AK$56</f>
        <v>-9.0029119999999985</v>
      </c>
      <c r="M66" s="11" t="s">
        <v>71</v>
      </c>
    </row>
    <row r="67" spans="1:117" ht="12">
      <c r="A67" s="1"/>
      <c r="B67" s="1"/>
      <c r="C67" s="1" t="s">
        <v>41</v>
      </c>
      <c r="D67" s="7"/>
      <c r="E67" s="7"/>
      <c r="F67" s="7"/>
      <c r="G67" s="7"/>
      <c r="H67" s="9"/>
      <c r="I67" s="8"/>
      <c r="J67" s="10">
        <f>$CX$54+$DB$54+$CY$54+$DC$54+$CZ$54+$DD$54+$DA$54+$DE$54</f>
        <v>-0.28239999999999998</v>
      </c>
      <c r="K67" s="8"/>
      <c r="L67" s="10">
        <f>$CX$56+$DB$56+$CY$56+$DC$56+$CZ$56+$DD$56+$DA$56+$DE$56</f>
        <v>-9.0029119999999985</v>
      </c>
      <c r="M67" s="11" t="s">
        <v>72</v>
      </c>
    </row>
    <row r="68" spans="1:117" ht="48">
      <c r="A68" s="1"/>
      <c r="B68" s="1" t="s">
        <v>73</v>
      </c>
      <c r="C68" s="1" t="s">
        <v>74</v>
      </c>
      <c r="D68" s="8" t="s">
        <v>75</v>
      </c>
      <c r="E68" s="8">
        <v>103</v>
      </c>
      <c r="F68" s="8"/>
      <c r="G68" s="8">
        <v>103</v>
      </c>
      <c r="H68" s="9"/>
      <c r="I68" s="8"/>
      <c r="J68" s="10">
        <f>$G68/100*(J67)</f>
        <v>-0.29087199999999996</v>
      </c>
      <c r="K68" s="8"/>
      <c r="L68" s="10">
        <f>$G68/100*(L67)</f>
        <v>-9.2729993599999982</v>
      </c>
      <c r="M68" s="11" t="s">
        <v>76</v>
      </c>
    </row>
    <row r="69" spans="1:117" ht="48">
      <c r="A69" s="1"/>
      <c r="B69" s="1" t="s">
        <v>77</v>
      </c>
      <c r="C69" s="1" t="s">
        <v>78</v>
      </c>
      <c r="D69" s="8" t="s">
        <v>75</v>
      </c>
      <c r="E69" s="8">
        <v>72</v>
      </c>
      <c r="F69" s="8"/>
      <c r="G69" s="8">
        <v>72</v>
      </c>
      <c r="H69" s="9"/>
      <c r="I69" s="8"/>
      <c r="J69" s="10">
        <f>$G69/100*(J67)</f>
        <v>-0.20332799999999998</v>
      </c>
      <c r="K69" s="8"/>
      <c r="L69" s="10">
        <f>$G69/100*(L67)</f>
        <v>-6.4820966399999991</v>
      </c>
      <c r="M69" s="11" t="s">
        <v>79</v>
      </c>
    </row>
    <row r="70" spans="1:117" ht="12">
      <c r="A70" s="13"/>
      <c r="B70" s="13"/>
      <c r="C70" s="13" t="s">
        <v>80</v>
      </c>
      <c r="D70" s="13"/>
      <c r="E70" s="13"/>
      <c r="F70" s="13"/>
      <c r="G70" s="13"/>
      <c r="H70" s="13"/>
      <c r="I70" s="13"/>
      <c r="J70" s="14">
        <f>SUMIF($M$66:$M69,"пз",J$66:J69)+SUMIF($M$66:$M69,"об_",J$66:J69)+SUMIF($M$66:$M69,"нр",J$66:J69)+SUMIF($M$66:$M69,"сп",J$66:J69)+SUMIF($M$66:$M69,"проч_",J$66:J69)</f>
        <v>-0.77659999999999996</v>
      </c>
      <c r="K70" s="13"/>
      <c r="L70" s="14">
        <f>SUMIF($M$66:$M69,"пз",L$66:L69)+SUMIF($M$66:$M69,"об_",L$66:L69)+SUMIF($M$66:$M69,"нр",L$66:L69)+SUMIF($M$66:$M69,"сп",L$66:L69)+SUMIF($M$66:$M69,"проч_",L$66:L69)</f>
        <v>-24.758007999999993</v>
      </c>
      <c r="M70" s="11" t="s">
        <v>81</v>
      </c>
      <c r="N70" s="11" t="s">
        <v>45</v>
      </c>
    </row>
    <row r="71" spans="1:117" ht="18.75" hidden="1">
      <c r="V71" s="29" t="s">
        <v>31</v>
      </c>
      <c r="W71" s="30"/>
      <c r="X71" s="30"/>
      <c r="Y71" s="30"/>
      <c r="Z71" s="30"/>
      <c r="AA71" s="30"/>
      <c r="AB71" s="30"/>
      <c r="AC71" s="31"/>
      <c r="AD71" s="29" t="s">
        <v>32</v>
      </c>
      <c r="AE71" s="30"/>
      <c r="AF71" s="30"/>
      <c r="AG71" s="30"/>
      <c r="AH71" s="30"/>
      <c r="AI71" s="30"/>
      <c r="AJ71" s="30"/>
      <c r="AK71" s="31"/>
      <c r="AL71" s="29" t="s">
        <v>33</v>
      </c>
      <c r="AM71" s="30"/>
      <c r="AN71" s="30"/>
      <c r="AO71" s="30"/>
      <c r="AP71" s="30"/>
      <c r="AQ71" s="30"/>
      <c r="AR71" s="30"/>
      <c r="AS71" s="31"/>
      <c r="AT71" s="29" t="s">
        <v>34</v>
      </c>
      <c r="AU71" s="30"/>
      <c r="AV71" s="30"/>
      <c r="AW71" s="30"/>
      <c r="AX71" s="30"/>
      <c r="AY71" s="30"/>
      <c r="AZ71" s="30"/>
      <c r="BA71" s="31"/>
      <c r="BB71" s="29" t="s">
        <v>35</v>
      </c>
      <c r="BC71" s="30"/>
      <c r="BD71" s="30"/>
      <c r="BE71" s="30"/>
      <c r="BF71" s="30"/>
      <c r="BG71" s="30"/>
      <c r="BH71" s="30"/>
      <c r="BI71" s="31"/>
      <c r="BJ71" s="29" t="s">
        <v>36</v>
      </c>
      <c r="BK71" s="30"/>
      <c r="BL71" s="30"/>
      <c r="BM71" s="30"/>
      <c r="BN71" s="30"/>
      <c r="BO71" s="30"/>
      <c r="BP71" s="30"/>
      <c r="BQ71" s="31"/>
      <c r="BR71" s="29" t="s">
        <v>37</v>
      </c>
      <c r="BS71" s="30"/>
      <c r="BT71" s="30"/>
      <c r="BU71" s="30"/>
      <c r="BV71" s="30"/>
      <c r="BW71" s="30"/>
      <c r="BX71" s="30"/>
      <c r="BY71" s="31"/>
      <c r="BZ71" s="29" t="s">
        <v>38</v>
      </c>
      <c r="CA71" s="30"/>
      <c r="CB71" s="30"/>
      <c r="CC71" s="30"/>
      <c r="CD71" s="30"/>
      <c r="CE71" s="30"/>
      <c r="CF71" s="30"/>
      <c r="CG71" s="31"/>
      <c r="CH71" s="29" t="s">
        <v>39</v>
      </c>
      <c r="CI71" s="30"/>
      <c r="CJ71" s="30"/>
      <c r="CK71" s="30"/>
      <c r="CL71" s="30"/>
      <c r="CM71" s="30"/>
      <c r="CN71" s="30"/>
      <c r="CO71" s="31"/>
      <c r="CP71" s="29" t="s">
        <v>40</v>
      </c>
      <c r="CQ71" s="30"/>
      <c r="CR71" s="30"/>
      <c r="CS71" s="30"/>
      <c r="CT71" s="30"/>
      <c r="CU71" s="30"/>
      <c r="CV71" s="30"/>
      <c r="CW71" s="31"/>
      <c r="CX71" s="29" t="s">
        <v>41</v>
      </c>
      <c r="CY71" s="30"/>
      <c r="CZ71" s="30"/>
      <c r="DA71" s="30"/>
      <c r="DB71" s="30"/>
      <c r="DC71" s="30"/>
      <c r="DD71" s="30"/>
      <c r="DE71" s="31"/>
      <c r="DF71" s="29" t="s">
        <v>42</v>
      </c>
      <c r="DG71" s="30"/>
      <c r="DH71" s="30"/>
      <c r="DI71" s="30"/>
      <c r="DJ71" s="30"/>
      <c r="DK71" s="30"/>
      <c r="DL71" s="30"/>
      <c r="DM71" s="31"/>
    </row>
    <row r="72" spans="1:117" ht="18.75" hidden="1">
      <c r="V72" s="29" t="s">
        <v>43</v>
      </c>
      <c r="W72" s="30"/>
      <c r="X72" s="30"/>
      <c r="Y72" s="31"/>
      <c r="Z72" s="29" t="s">
        <v>44</v>
      </c>
      <c r="AA72" s="30"/>
      <c r="AB72" s="30"/>
      <c r="AC72" s="31"/>
      <c r="AD72" s="29" t="s">
        <v>43</v>
      </c>
      <c r="AE72" s="30"/>
      <c r="AF72" s="30"/>
      <c r="AG72" s="31"/>
      <c r="AH72" s="29" t="s">
        <v>44</v>
      </c>
      <c r="AI72" s="30"/>
      <c r="AJ72" s="30"/>
      <c r="AK72" s="31"/>
      <c r="AL72" s="29" t="s">
        <v>43</v>
      </c>
      <c r="AM72" s="30"/>
      <c r="AN72" s="30"/>
      <c r="AO72" s="31"/>
      <c r="AP72" s="29" t="s">
        <v>44</v>
      </c>
      <c r="AQ72" s="30"/>
      <c r="AR72" s="30"/>
      <c r="AS72" s="31"/>
      <c r="AT72" s="29" t="s">
        <v>43</v>
      </c>
      <c r="AU72" s="30"/>
      <c r="AV72" s="30"/>
      <c r="AW72" s="31"/>
      <c r="AX72" s="29" t="s">
        <v>44</v>
      </c>
      <c r="AY72" s="30"/>
      <c r="AZ72" s="30"/>
      <c r="BA72" s="31"/>
      <c r="BB72" s="29" t="s">
        <v>43</v>
      </c>
      <c r="BC72" s="30"/>
      <c r="BD72" s="30"/>
      <c r="BE72" s="31"/>
      <c r="BF72" s="29" t="s">
        <v>44</v>
      </c>
      <c r="BG72" s="30"/>
      <c r="BH72" s="30"/>
      <c r="BI72" s="31"/>
      <c r="BJ72" s="29" t="s">
        <v>43</v>
      </c>
      <c r="BK72" s="30"/>
      <c r="BL72" s="30"/>
      <c r="BM72" s="31"/>
      <c r="BN72" s="29" t="s">
        <v>44</v>
      </c>
      <c r="BO72" s="30"/>
      <c r="BP72" s="30"/>
      <c r="BQ72" s="31"/>
      <c r="BR72" s="29" t="s">
        <v>43</v>
      </c>
      <c r="BS72" s="30"/>
      <c r="BT72" s="30"/>
      <c r="BU72" s="31"/>
      <c r="BV72" s="29" t="s">
        <v>44</v>
      </c>
      <c r="BW72" s="30"/>
      <c r="BX72" s="30"/>
      <c r="BY72" s="31"/>
      <c r="BZ72" s="29" t="s">
        <v>43</v>
      </c>
      <c r="CA72" s="30"/>
      <c r="CB72" s="30"/>
      <c r="CC72" s="31"/>
      <c r="CD72" s="29" t="s">
        <v>44</v>
      </c>
      <c r="CE72" s="30"/>
      <c r="CF72" s="30"/>
      <c r="CG72" s="31"/>
      <c r="CH72" s="29" t="s">
        <v>43</v>
      </c>
      <c r="CI72" s="30"/>
      <c r="CJ72" s="30"/>
      <c r="CK72" s="31"/>
      <c r="CL72" s="29" t="s">
        <v>44</v>
      </c>
      <c r="CM72" s="30"/>
      <c r="CN72" s="30"/>
      <c r="CO72" s="31"/>
      <c r="CP72" s="29" t="s">
        <v>43</v>
      </c>
      <c r="CQ72" s="30"/>
      <c r="CR72" s="30"/>
      <c r="CS72" s="31"/>
      <c r="CT72" s="29" t="s">
        <v>44</v>
      </c>
      <c r="CU72" s="30"/>
      <c r="CV72" s="30"/>
      <c r="CW72" s="31"/>
      <c r="CX72" s="29" t="s">
        <v>43</v>
      </c>
      <c r="CY72" s="30"/>
      <c r="CZ72" s="30"/>
      <c r="DA72" s="31"/>
      <c r="DB72" s="29" t="s">
        <v>44</v>
      </c>
      <c r="DC72" s="30"/>
      <c r="DD72" s="30"/>
      <c r="DE72" s="31"/>
      <c r="DF72" s="29" t="s">
        <v>43</v>
      </c>
      <c r="DG72" s="30"/>
      <c r="DH72" s="30"/>
      <c r="DI72" s="31"/>
      <c r="DJ72" s="29" t="s">
        <v>44</v>
      </c>
      <c r="DK72" s="30"/>
      <c r="DL72" s="30"/>
      <c r="DM72" s="31"/>
    </row>
    <row r="73" spans="1:117" ht="18.75" hidden="1">
      <c r="U73" s="4">
        <f>$G$84</f>
        <v>0.01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3082.8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370.8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2712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46.7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370.8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30.828000000000003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3.7080000000000002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27.12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0.46700000000000003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3.7080000000000002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302.44463999999999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302.44463999999999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114.50304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187.94159999999999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114.50304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333.27264000000002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118.21104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215.0616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0.46700000000000003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118.21104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56</v>
      </c>
      <c r="V78" s="5">
        <f>1.03*($CX$77)</f>
        <v>121.75737119999999</v>
      </c>
      <c r="W78" s="5">
        <f>1.03*($CY$77)</f>
        <v>0</v>
      </c>
      <c r="X78" s="5">
        <f>1.03*($CZ$77)</f>
        <v>0</v>
      </c>
      <c r="Y78" s="5">
        <f>1.03*($DA$77)</f>
        <v>0</v>
      </c>
      <c r="AD78" s="5">
        <f>$V78</f>
        <v>121.75737119999999</v>
      </c>
      <c r="AE78" s="5">
        <f>$W78</f>
        <v>0</v>
      </c>
      <c r="AF78" s="5">
        <f>$X78</f>
        <v>0</v>
      </c>
      <c r="AG78" s="5">
        <f>$Y78</f>
        <v>0</v>
      </c>
    </row>
    <row r="79" spans="1:117" ht="18.75" hidden="1">
      <c r="S79" s="3" t="s">
        <v>50</v>
      </c>
      <c r="T79" s="3" t="s">
        <v>53</v>
      </c>
      <c r="U79" s="3" t="s">
        <v>57</v>
      </c>
      <c r="AD79" s="5">
        <f t="shared" ref="AD79:BI79" si="36">AD77+AD78</f>
        <v>455.03001119999999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118.21104</v>
      </c>
      <c r="AM79" s="5">
        <f t="shared" si="36"/>
        <v>0</v>
      </c>
      <c r="AN79" s="5">
        <f t="shared" si="36"/>
        <v>0</v>
      </c>
      <c r="AO79" s="5">
        <f t="shared" si="36"/>
        <v>0</v>
      </c>
      <c r="AP79" s="5">
        <f t="shared" si="36"/>
        <v>0</v>
      </c>
      <c r="AQ79" s="5">
        <f t="shared" si="36"/>
        <v>0</v>
      </c>
      <c r="AR79" s="5">
        <f t="shared" si="36"/>
        <v>0</v>
      </c>
      <c r="AS79" s="5">
        <f t="shared" si="36"/>
        <v>0</v>
      </c>
      <c r="AT79" s="5">
        <f t="shared" si="36"/>
        <v>0</v>
      </c>
      <c r="AU79" s="5">
        <f t="shared" si="36"/>
        <v>0</v>
      </c>
      <c r="AV79" s="5">
        <f t="shared" si="36"/>
        <v>0</v>
      </c>
      <c r="AW79" s="5">
        <f t="shared" si="36"/>
        <v>0</v>
      </c>
      <c r="AX79" s="5">
        <f t="shared" si="36"/>
        <v>0</v>
      </c>
      <c r="AY79" s="5">
        <f t="shared" si="36"/>
        <v>0</v>
      </c>
      <c r="AZ79" s="5">
        <f t="shared" si="36"/>
        <v>0</v>
      </c>
      <c r="BA79" s="5">
        <f t="shared" si="36"/>
        <v>0</v>
      </c>
      <c r="BB79" s="5">
        <f t="shared" si="36"/>
        <v>0</v>
      </c>
      <c r="BC79" s="5">
        <f t="shared" si="36"/>
        <v>0</v>
      </c>
      <c r="BD79" s="5">
        <f t="shared" si="36"/>
        <v>0</v>
      </c>
      <c r="BE79" s="5">
        <f t="shared" si="36"/>
        <v>0</v>
      </c>
      <c r="BF79" s="5">
        <f t="shared" si="36"/>
        <v>0</v>
      </c>
      <c r="BG79" s="5">
        <f t="shared" si="36"/>
        <v>0</v>
      </c>
      <c r="BH79" s="5">
        <f t="shared" si="36"/>
        <v>0</v>
      </c>
      <c r="BI79" s="5">
        <f t="shared" si="36"/>
        <v>0</v>
      </c>
      <c r="BJ79" s="5">
        <f t="shared" ref="BJ79:CO79" si="37">BJ77+BJ78</f>
        <v>0</v>
      </c>
      <c r="BK79" s="5">
        <f t="shared" si="37"/>
        <v>0</v>
      </c>
      <c r="BL79" s="5">
        <f t="shared" si="37"/>
        <v>0</v>
      </c>
      <c r="BM79" s="5">
        <f t="shared" si="37"/>
        <v>0</v>
      </c>
      <c r="BN79" s="5">
        <f t="shared" si="37"/>
        <v>0</v>
      </c>
      <c r="BO79" s="5">
        <f t="shared" si="37"/>
        <v>0</v>
      </c>
      <c r="BP79" s="5">
        <f t="shared" si="37"/>
        <v>0</v>
      </c>
      <c r="BQ79" s="5">
        <f t="shared" si="37"/>
        <v>0</v>
      </c>
      <c r="BR79" s="5">
        <f t="shared" si="37"/>
        <v>215.0616</v>
      </c>
      <c r="BS79" s="5">
        <f t="shared" si="37"/>
        <v>0</v>
      </c>
      <c r="BT79" s="5">
        <f t="shared" si="37"/>
        <v>0</v>
      </c>
      <c r="BU79" s="5">
        <f t="shared" si="37"/>
        <v>0</v>
      </c>
      <c r="BV79" s="5">
        <f t="shared" si="37"/>
        <v>0</v>
      </c>
      <c r="BW79" s="5">
        <f t="shared" si="37"/>
        <v>0</v>
      </c>
      <c r="BX79" s="5">
        <f t="shared" si="37"/>
        <v>0</v>
      </c>
      <c r="BY79" s="5">
        <f t="shared" si="37"/>
        <v>0</v>
      </c>
      <c r="BZ79" s="5">
        <f t="shared" si="37"/>
        <v>0</v>
      </c>
      <c r="CA79" s="5">
        <f t="shared" si="37"/>
        <v>0</v>
      </c>
      <c r="CB79" s="5">
        <f t="shared" si="37"/>
        <v>0</v>
      </c>
      <c r="CC79" s="5">
        <f t="shared" si="37"/>
        <v>0</v>
      </c>
      <c r="CD79" s="5">
        <f t="shared" si="37"/>
        <v>0</v>
      </c>
      <c r="CE79" s="5">
        <f t="shared" si="37"/>
        <v>0</v>
      </c>
      <c r="CF79" s="5">
        <f t="shared" si="37"/>
        <v>0</v>
      </c>
      <c r="CG79" s="5">
        <f t="shared" si="37"/>
        <v>0</v>
      </c>
      <c r="CH79" s="5">
        <f t="shared" si="37"/>
        <v>0.46700000000000003</v>
      </c>
      <c r="CI79" s="5">
        <f t="shared" si="37"/>
        <v>0</v>
      </c>
      <c r="CJ79" s="5">
        <f t="shared" si="37"/>
        <v>0</v>
      </c>
      <c r="CK79" s="5">
        <f t="shared" si="37"/>
        <v>0</v>
      </c>
      <c r="CL79" s="5">
        <f t="shared" si="37"/>
        <v>0</v>
      </c>
      <c r="CM79" s="5">
        <f t="shared" si="37"/>
        <v>0</v>
      </c>
      <c r="CN79" s="5">
        <f t="shared" si="37"/>
        <v>0</v>
      </c>
      <c r="CO79" s="5">
        <f t="shared" si="37"/>
        <v>0</v>
      </c>
      <c r="CP79" s="5">
        <f t="shared" ref="CP79:DM79" si="38">CP77+CP78</f>
        <v>0</v>
      </c>
      <c r="CQ79" s="5">
        <f t="shared" si="38"/>
        <v>0</v>
      </c>
      <c r="CR79" s="5">
        <f t="shared" si="38"/>
        <v>0</v>
      </c>
      <c r="CS79" s="5">
        <f t="shared" si="38"/>
        <v>0</v>
      </c>
      <c r="CT79" s="5">
        <f t="shared" si="38"/>
        <v>0</v>
      </c>
      <c r="CU79" s="5">
        <f t="shared" si="38"/>
        <v>0</v>
      </c>
      <c r="CV79" s="5">
        <f t="shared" si="38"/>
        <v>0</v>
      </c>
      <c r="CW79" s="5">
        <f t="shared" si="38"/>
        <v>0</v>
      </c>
      <c r="CX79" s="5">
        <f t="shared" si="38"/>
        <v>118.21104</v>
      </c>
      <c r="CY79" s="5">
        <f t="shared" si="38"/>
        <v>0</v>
      </c>
      <c r="CZ79" s="5">
        <f t="shared" si="38"/>
        <v>0</v>
      </c>
      <c r="DA79" s="5">
        <f t="shared" si="38"/>
        <v>0</v>
      </c>
      <c r="DB79" s="5">
        <f t="shared" si="38"/>
        <v>0</v>
      </c>
      <c r="DC79" s="5">
        <f t="shared" si="38"/>
        <v>0</v>
      </c>
      <c r="DD79" s="5">
        <f t="shared" si="38"/>
        <v>0</v>
      </c>
      <c r="DE79" s="5">
        <f t="shared" si="38"/>
        <v>0</v>
      </c>
      <c r="DF79" s="5">
        <f t="shared" si="38"/>
        <v>0</v>
      </c>
      <c r="DG79" s="5">
        <f t="shared" si="38"/>
        <v>0</v>
      </c>
      <c r="DH79" s="5">
        <f t="shared" si="38"/>
        <v>0</v>
      </c>
      <c r="DI79" s="5">
        <f t="shared" si="38"/>
        <v>0</v>
      </c>
      <c r="DJ79" s="5">
        <f t="shared" si="38"/>
        <v>0</v>
      </c>
      <c r="DK79" s="5">
        <f t="shared" si="38"/>
        <v>0</v>
      </c>
      <c r="DL79" s="5">
        <f t="shared" si="38"/>
        <v>0</v>
      </c>
      <c r="DM79" s="5">
        <f t="shared" si="38"/>
        <v>0</v>
      </c>
    </row>
    <row r="80" spans="1:117" ht="18.75" hidden="1">
      <c r="S80" s="3" t="s">
        <v>50</v>
      </c>
      <c r="T80" s="3" t="s">
        <v>53</v>
      </c>
      <c r="U80" s="3" t="s">
        <v>58</v>
      </c>
      <c r="V80" s="5">
        <f>0.72*($CX$79)</f>
        <v>85.111948799999993</v>
      </c>
      <c r="W80" s="5">
        <f>0.72*($CY$79)</f>
        <v>0</v>
      </c>
      <c r="X80" s="5">
        <f>0.72*($CZ$79)</f>
        <v>0</v>
      </c>
      <c r="Y80" s="5">
        <f>0.72*($DA$79)</f>
        <v>0</v>
      </c>
      <c r="AD80" s="5">
        <f>$V80</f>
        <v>85.111948799999993</v>
      </c>
      <c r="AE80" s="5">
        <f>$W80</f>
        <v>0</v>
      </c>
      <c r="AF80" s="5">
        <f>$X80</f>
        <v>0</v>
      </c>
      <c r="AG80" s="5">
        <f>$Y80</f>
        <v>0</v>
      </c>
    </row>
    <row r="81" spans="1:117" ht="18.75" hidden="1">
      <c r="S81" s="3" t="s">
        <v>50</v>
      </c>
      <c r="T81" s="3" t="s">
        <v>53</v>
      </c>
      <c r="U81" s="3" t="s">
        <v>59</v>
      </c>
      <c r="AD81" s="5">
        <f t="shared" ref="AD81:BI81" si="39">AD79+AD80</f>
        <v>540.14195999999993</v>
      </c>
      <c r="AE81" s="5">
        <f t="shared" si="39"/>
        <v>0</v>
      </c>
      <c r="AF81" s="5">
        <f t="shared" si="39"/>
        <v>0</v>
      </c>
      <c r="AG81" s="5">
        <f t="shared" si="39"/>
        <v>0</v>
      </c>
      <c r="AH81" s="5">
        <f t="shared" si="39"/>
        <v>0</v>
      </c>
      <c r="AI81" s="5">
        <f t="shared" si="39"/>
        <v>0</v>
      </c>
      <c r="AJ81" s="5">
        <f t="shared" si="39"/>
        <v>0</v>
      </c>
      <c r="AK81" s="5">
        <f t="shared" si="39"/>
        <v>0</v>
      </c>
      <c r="AL81" s="5">
        <f t="shared" si="39"/>
        <v>118.21104</v>
      </c>
      <c r="AM81" s="5">
        <f t="shared" si="39"/>
        <v>0</v>
      </c>
      <c r="AN81" s="5">
        <f t="shared" si="39"/>
        <v>0</v>
      </c>
      <c r="AO81" s="5">
        <f t="shared" si="39"/>
        <v>0</v>
      </c>
      <c r="AP81" s="5">
        <f t="shared" si="39"/>
        <v>0</v>
      </c>
      <c r="AQ81" s="5">
        <f t="shared" si="39"/>
        <v>0</v>
      </c>
      <c r="AR81" s="5">
        <f t="shared" si="39"/>
        <v>0</v>
      </c>
      <c r="AS81" s="5">
        <f t="shared" si="39"/>
        <v>0</v>
      </c>
      <c r="AT81" s="5">
        <f t="shared" si="39"/>
        <v>0</v>
      </c>
      <c r="AU81" s="5">
        <f t="shared" si="39"/>
        <v>0</v>
      </c>
      <c r="AV81" s="5">
        <f t="shared" si="39"/>
        <v>0</v>
      </c>
      <c r="AW81" s="5">
        <f t="shared" si="39"/>
        <v>0</v>
      </c>
      <c r="AX81" s="5">
        <f t="shared" si="39"/>
        <v>0</v>
      </c>
      <c r="AY81" s="5">
        <f t="shared" si="39"/>
        <v>0</v>
      </c>
      <c r="AZ81" s="5">
        <f t="shared" si="39"/>
        <v>0</v>
      </c>
      <c r="BA81" s="5">
        <f t="shared" si="39"/>
        <v>0</v>
      </c>
      <c r="BB81" s="5">
        <f t="shared" si="39"/>
        <v>0</v>
      </c>
      <c r="BC81" s="5">
        <f t="shared" si="39"/>
        <v>0</v>
      </c>
      <c r="BD81" s="5">
        <f t="shared" si="39"/>
        <v>0</v>
      </c>
      <c r="BE81" s="5">
        <f t="shared" si="39"/>
        <v>0</v>
      </c>
      <c r="BF81" s="5">
        <f t="shared" si="39"/>
        <v>0</v>
      </c>
      <c r="BG81" s="5">
        <f t="shared" si="39"/>
        <v>0</v>
      </c>
      <c r="BH81" s="5">
        <f t="shared" si="39"/>
        <v>0</v>
      </c>
      <c r="BI81" s="5">
        <f t="shared" si="39"/>
        <v>0</v>
      </c>
      <c r="BJ81" s="5">
        <f t="shared" ref="BJ81:CO81" si="40">BJ79+BJ80</f>
        <v>0</v>
      </c>
      <c r="BK81" s="5">
        <f t="shared" si="40"/>
        <v>0</v>
      </c>
      <c r="BL81" s="5">
        <f t="shared" si="40"/>
        <v>0</v>
      </c>
      <c r="BM81" s="5">
        <f t="shared" si="40"/>
        <v>0</v>
      </c>
      <c r="BN81" s="5">
        <f t="shared" si="40"/>
        <v>0</v>
      </c>
      <c r="BO81" s="5">
        <f t="shared" si="40"/>
        <v>0</v>
      </c>
      <c r="BP81" s="5">
        <f t="shared" si="40"/>
        <v>0</v>
      </c>
      <c r="BQ81" s="5">
        <f t="shared" si="40"/>
        <v>0</v>
      </c>
      <c r="BR81" s="5">
        <f t="shared" si="40"/>
        <v>215.0616</v>
      </c>
      <c r="BS81" s="5">
        <f t="shared" si="40"/>
        <v>0</v>
      </c>
      <c r="BT81" s="5">
        <f t="shared" si="40"/>
        <v>0</v>
      </c>
      <c r="BU81" s="5">
        <f t="shared" si="40"/>
        <v>0</v>
      </c>
      <c r="BV81" s="5">
        <f t="shared" si="40"/>
        <v>0</v>
      </c>
      <c r="BW81" s="5">
        <f t="shared" si="40"/>
        <v>0</v>
      </c>
      <c r="BX81" s="5">
        <f t="shared" si="40"/>
        <v>0</v>
      </c>
      <c r="BY81" s="5">
        <f t="shared" si="40"/>
        <v>0</v>
      </c>
      <c r="BZ81" s="5">
        <f t="shared" si="40"/>
        <v>0</v>
      </c>
      <c r="CA81" s="5">
        <f t="shared" si="40"/>
        <v>0</v>
      </c>
      <c r="CB81" s="5">
        <f t="shared" si="40"/>
        <v>0</v>
      </c>
      <c r="CC81" s="5">
        <f t="shared" si="40"/>
        <v>0</v>
      </c>
      <c r="CD81" s="5">
        <f t="shared" si="40"/>
        <v>0</v>
      </c>
      <c r="CE81" s="5">
        <f t="shared" si="40"/>
        <v>0</v>
      </c>
      <c r="CF81" s="5">
        <f t="shared" si="40"/>
        <v>0</v>
      </c>
      <c r="CG81" s="5">
        <f t="shared" si="40"/>
        <v>0</v>
      </c>
      <c r="CH81" s="5">
        <f t="shared" si="40"/>
        <v>0.46700000000000003</v>
      </c>
      <c r="CI81" s="5">
        <f t="shared" si="40"/>
        <v>0</v>
      </c>
      <c r="CJ81" s="5">
        <f t="shared" si="40"/>
        <v>0</v>
      </c>
      <c r="CK81" s="5">
        <f t="shared" si="40"/>
        <v>0</v>
      </c>
      <c r="CL81" s="5">
        <f t="shared" si="40"/>
        <v>0</v>
      </c>
      <c r="CM81" s="5">
        <f t="shared" si="40"/>
        <v>0</v>
      </c>
      <c r="CN81" s="5">
        <f t="shared" si="40"/>
        <v>0</v>
      </c>
      <c r="CO81" s="5">
        <f t="shared" si="40"/>
        <v>0</v>
      </c>
      <c r="CP81" s="5">
        <f t="shared" ref="CP81:DM81" si="41">CP79+CP80</f>
        <v>0</v>
      </c>
      <c r="CQ81" s="5">
        <f t="shared" si="41"/>
        <v>0</v>
      </c>
      <c r="CR81" s="5">
        <f t="shared" si="41"/>
        <v>0</v>
      </c>
      <c r="CS81" s="5">
        <f t="shared" si="41"/>
        <v>0</v>
      </c>
      <c r="CT81" s="5">
        <f t="shared" si="41"/>
        <v>0</v>
      </c>
      <c r="CU81" s="5">
        <f t="shared" si="41"/>
        <v>0</v>
      </c>
      <c r="CV81" s="5">
        <f t="shared" si="41"/>
        <v>0</v>
      </c>
      <c r="CW81" s="5">
        <f t="shared" si="41"/>
        <v>0</v>
      </c>
      <c r="CX81" s="5">
        <f t="shared" si="41"/>
        <v>118.21104</v>
      </c>
      <c r="CY81" s="5">
        <f t="shared" si="41"/>
        <v>0</v>
      </c>
      <c r="CZ81" s="5">
        <f t="shared" si="41"/>
        <v>0</v>
      </c>
      <c r="DA81" s="5">
        <f t="shared" si="41"/>
        <v>0</v>
      </c>
      <c r="DB81" s="5">
        <f t="shared" si="41"/>
        <v>0</v>
      </c>
      <c r="DC81" s="5">
        <f t="shared" si="41"/>
        <v>0</v>
      </c>
      <c r="DD81" s="5">
        <f t="shared" si="41"/>
        <v>0</v>
      </c>
      <c r="DE81" s="5">
        <f t="shared" si="41"/>
        <v>0</v>
      </c>
      <c r="DF81" s="5">
        <f t="shared" si="41"/>
        <v>0</v>
      </c>
      <c r="DG81" s="5">
        <f t="shared" si="41"/>
        <v>0</v>
      </c>
      <c r="DH81" s="5">
        <f t="shared" si="41"/>
        <v>0</v>
      </c>
      <c r="DI81" s="5">
        <f t="shared" si="41"/>
        <v>0</v>
      </c>
      <c r="DJ81" s="5">
        <f t="shared" si="41"/>
        <v>0</v>
      </c>
      <c r="DK81" s="5">
        <f t="shared" si="41"/>
        <v>0</v>
      </c>
      <c r="DL81" s="5">
        <f t="shared" si="41"/>
        <v>0</v>
      </c>
      <c r="DM81" s="5">
        <f t="shared" si="41"/>
        <v>0</v>
      </c>
    </row>
    <row r="82" spans="1:117" ht="18.75" hidden="1">
      <c r="S82" s="3" t="s">
        <v>50</v>
      </c>
      <c r="T82" s="3" t="s">
        <v>53</v>
      </c>
      <c r="U82" s="3" t="s">
        <v>60</v>
      </c>
      <c r="V82" s="5">
        <f>($AD$82)+0+0+0</f>
        <v>108.028392</v>
      </c>
      <c r="W82" s="5">
        <f>0+($AE$82)+0+0</f>
        <v>0</v>
      </c>
      <c r="X82" s="5">
        <f>0+0+($AF$82)+0</f>
        <v>0</v>
      </c>
      <c r="Y82" s="5">
        <f>0+0+0+($AG$82)</f>
        <v>0</v>
      </c>
      <c r="AD82" s="5">
        <f>0.2*($AD$81)</f>
        <v>108.028392</v>
      </c>
      <c r="AE82" s="5">
        <f>0.2*($AE$81)</f>
        <v>0</v>
      </c>
      <c r="AF82" s="5">
        <f>0.2*($AF$81)</f>
        <v>0</v>
      </c>
      <c r="AG82" s="5">
        <f>0.2*($AG$81)</f>
        <v>0</v>
      </c>
    </row>
    <row r="83" spans="1:117" ht="18.75" hidden="1">
      <c r="S83" s="3" t="s">
        <v>50</v>
      </c>
      <c r="T83" s="3" t="s">
        <v>53</v>
      </c>
      <c r="U83" s="3" t="s">
        <v>61</v>
      </c>
      <c r="AD83" s="5">
        <f t="shared" ref="AD83:BI83" si="42">AD81+AD82</f>
        <v>648.17035199999987</v>
      </c>
      <c r="AE83" s="5">
        <f t="shared" si="42"/>
        <v>0</v>
      </c>
      <c r="AF83" s="5">
        <f t="shared" si="42"/>
        <v>0</v>
      </c>
      <c r="AG83" s="5">
        <f t="shared" si="42"/>
        <v>0</v>
      </c>
      <c r="AH83" s="5">
        <f t="shared" si="42"/>
        <v>0</v>
      </c>
      <c r="AI83" s="5">
        <f t="shared" si="42"/>
        <v>0</v>
      </c>
      <c r="AJ83" s="5">
        <f t="shared" si="42"/>
        <v>0</v>
      </c>
      <c r="AK83" s="5">
        <f t="shared" si="42"/>
        <v>0</v>
      </c>
      <c r="AL83" s="5">
        <f t="shared" si="42"/>
        <v>118.21104</v>
      </c>
      <c r="AM83" s="5">
        <f t="shared" si="42"/>
        <v>0</v>
      </c>
      <c r="AN83" s="5">
        <f t="shared" si="42"/>
        <v>0</v>
      </c>
      <c r="AO83" s="5">
        <f t="shared" si="42"/>
        <v>0</v>
      </c>
      <c r="AP83" s="5">
        <f t="shared" si="42"/>
        <v>0</v>
      </c>
      <c r="AQ83" s="5">
        <f t="shared" si="42"/>
        <v>0</v>
      </c>
      <c r="AR83" s="5">
        <f t="shared" si="42"/>
        <v>0</v>
      </c>
      <c r="AS83" s="5">
        <f t="shared" si="42"/>
        <v>0</v>
      </c>
      <c r="AT83" s="5">
        <f t="shared" si="42"/>
        <v>0</v>
      </c>
      <c r="AU83" s="5">
        <f t="shared" si="42"/>
        <v>0</v>
      </c>
      <c r="AV83" s="5">
        <f t="shared" si="42"/>
        <v>0</v>
      </c>
      <c r="AW83" s="5">
        <f t="shared" si="42"/>
        <v>0</v>
      </c>
      <c r="AX83" s="5">
        <f t="shared" si="42"/>
        <v>0</v>
      </c>
      <c r="AY83" s="5">
        <f t="shared" si="42"/>
        <v>0</v>
      </c>
      <c r="AZ83" s="5">
        <f t="shared" si="42"/>
        <v>0</v>
      </c>
      <c r="BA83" s="5">
        <f t="shared" si="42"/>
        <v>0</v>
      </c>
      <c r="BB83" s="5">
        <f t="shared" si="42"/>
        <v>0</v>
      </c>
      <c r="BC83" s="5">
        <f t="shared" si="42"/>
        <v>0</v>
      </c>
      <c r="BD83" s="5">
        <f t="shared" si="42"/>
        <v>0</v>
      </c>
      <c r="BE83" s="5">
        <f t="shared" si="42"/>
        <v>0</v>
      </c>
      <c r="BF83" s="5">
        <f t="shared" si="42"/>
        <v>0</v>
      </c>
      <c r="BG83" s="5">
        <f t="shared" si="42"/>
        <v>0</v>
      </c>
      <c r="BH83" s="5">
        <f t="shared" si="42"/>
        <v>0</v>
      </c>
      <c r="BI83" s="5">
        <f t="shared" si="42"/>
        <v>0</v>
      </c>
      <c r="BJ83" s="5">
        <f t="shared" ref="BJ83:CO83" si="43">BJ81+BJ82</f>
        <v>0</v>
      </c>
      <c r="BK83" s="5">
        <f t="shared" si="43"/>
        <v>0</v>
      </c>
      <c r="BL83" s="5">
        <f t="shared" si="43"/>
        <v>0</v>
      </c>
      <c r="BM83" s="5">
        <f t="shared" si="43"/>
        <v>0</v>
      </c>
      <c r="BN83" s="5">
        <f t="shared" si="43"/>
        <v>0</v>
      </c>
      <c r="BO83" s="5">
        <f t="shared" si="43"/>
        <v>0</v>
      </c>
      <c r="BP83" s="5">
        <f t="shared" si="43"/>
        <v>0</v>
      </c>
      <c r="BQ83" s="5">
        <f t="shared" si="43"/>
        <v>0</v>
      </c>
      <c r="BR83" s="5">
        <f t="shared" si="43"/>
        <v>215.0616</v>
      </c>
      <c r="BS83" s="5">
        <f t="shared" si="43"/>
        <v>0</v>
      </c>
      <c r="BT83" s="5">
        <f t="shared" si="43"/>
        <v>0</v>
      </c>
      <c r="BU83" s="5">
        <f t="shared" si="43"/>
        <v>0</v>
      </c>
      <c r="BV83" s="5">
        <f t="shared" si="43"/>
        <v>0</v>
      </c>
      <c r="BW83" s="5">
        <f t="shared" si="43"/>
        <v>0</v>
      </c>
      <c r="BX83" s="5">
        <f t="shared" si="43"/>
        <v>0</v>
      </c>
      <c r="BY83" s="5">
        <f t="shared" si="43"/>
        <v>0</v>
      </c>
      <c r="BZ83" s="5">
        <f t="shared" si="43"/>
        <v>0</v>
      </c>
      <c r="CA83" s="5">
        <f t="shared" si="43"/>
        <v>0</v>
      </c>
      <c r="CB83" s="5">
        <f t="shared" si="43"/>
        <v>0</v>
      </c>
      <c r="CC83" s="5">
        <f t="shared" si="43"/>
        <v>0</v>
      </c>
      <c r="CD83" s="5">
        <f t="shared" si="43"/>
        <v>0</v>
      </c>
      <c r="CE83" s="5">
        <f t="shared" si="43"/>
        <v>0</v>
      </c>
      <c r="CF83" s="5">
        <f t="shared" si="43"/>
        <v>0</v>
      </c>
      <c r="CG83" s="5">
        <f t="shared" si="43"/>
        <v>0</v>
      </c>
      <c r="CH83" s="5">
        <f t="shared" si="43"/>
        <v>0.46700000000000003</v>
      </c>
      <c r="CI83" s="5">
        <f t="shared" si="43"/>
        <v>0</v>
      </c>
      <c r="CJ83" s="5">
        <f t="shared" si="43"/>
        <v>0</v>
      </c>
      <c r="CK83" s="5">
        <f t="shared" si="43"/>
        <v>0</v>
      </c>
      <c r="CL83" s="5">
        <f t="shared" si="43"/>
        <v>0</v>
      </c>
      <c r="CM83" s="5">
        <f t="shared" si="43"/>
        <v>0</v>
      </c>
      <c r="CN83" s="5">
        <f t="shared" si="43"/>
        <v>0</v>
      </c>
      <c r="CO83" s="5">
        <f t="shared" si="43"/>
        <v>0</v>
      </c>
      <c r="CP83" s="5">
        <f t="shared" ref="CP83:DM83" si="44">CP81+CP82</f>
        <v>0</v>
      </c>
      <c r="CQ83" s="5">
        <f t="shared" si="44"/>
        <v>0</v>
      </c>
      <c r="CR83" s="5">
        <f t="shared" si="44"/>
        <v>0</v>
      </c>
      <c r="CS83" s="5">
        <f t="shared" si="44"/>
        <v>0</v>
      </c>
      <c r="CT83" s="5">
        <f t="shared" si="44"/>
        <v>0</v>
      </c>
      <c r="CU83" s="5">
        <f t="shared" si="44"/>
        <v>0</v>
      </c>
      <c r="CV83" s="5">
        <f t="shared" si="44"/>
        <v>0</v>
      </c>
      <c r="CW83" s="5">
        <f t="shared" si="44"/>
        <v>0</v>
      </c>
      <c r="CX83" s="5">
        <f t="shared" si="44"/>
        <v>118.21104</v>
      </c>
      <c r="CY83" s="5">
        <f t="shared" si="44"/>
        <v>0</v>
      </c>
      <c r="CZ83" s="5">
        <f t="shared" si="44"/>
        <v>0</v>
      </c>
      <c r="DA83" s="5">
        <f t="shared" si="44"/>
        <v>0</v>
      </c>
      <c r="DB83" s="5">
        <f t="shared" si="44"/>
        <v>0</v>
      </c>
      <c r="DC83" s="5">
        <f t="shared" si="44"/>
        <v>0</v>
      </c>
      <c r="DD83" s="5">
        <f t="shared" si="44"/>
        <v>0</v>
      </c>
      <c r="DE83" s="5">
        <f t="shared" si="44"/>
        <v>0</v>
      </c>
      <c r="DF83" s="5">
        <f t="shared" si="44"/>
        <v>0</v>
      </c>
      <c r="DG83" s="5">
        <f t="shared" si="44"/>
        <v>0</v>
      </c>
      <c r="DH83" s="5">
        <f t="shared" si="44"/>
        <v>0</v>
      </c>
      <c r="DI83" s="5">
        <f t="shared" si="44"/>
        <v>0</v>
      </c>
      <c r="DJ83" s="5">
        <f t="shared" si="44"/>
        <v>0</v>
      </c>
      <c r="DK83" s="5">
        <f t="shared" si="44"/>
        <v>0</v>
      </c>
      <c r="DL83" s="5">
        <f t="shared" si="44"/>
        <v>0</v>
      </c>
      <c r="DM83" s="5">
        <f t="shared" si="44"/>
        <v>0</v>
      </c>
    </row>
    <row r="84" spans="1:117" ht="24">
      <c r="A84" s="1" t="s">
        <v>85</v>
      </c>
      <c r="B84" s="6" t="s">
        <v>86</v>
      </c>
      <c r="C84" s="6" t="s">
        <v>87</v>
      </c>
      <c r="D84" s="7" t="s">
        <v>65</v>
      </c>
      <c r="G84" s="7">
        <f>0.01</f>
        <v>0.01</v>
      </c>
    </row>
    <row r="85" spans="1:117" ht="12">
      <c r="A85" s="1"/>
      <c r="B85" s="1"/>
      <c r="C85" s="1" t="s">
        <v>66</v>
      </c>
      <c r="D85" s="7"/>
      <c r="E85" s="7"/>
      <c r="F85" s="8">
        <v>1</v>
      </c>
      <c r="G85" s="7"/>
      <c r="H85" s="9">
        <f>$AL$74+$AP$74+$AM$74+$AQ$74+$AN$74+$AR$74+$AO$74+$AS$74</f>
        <v>370.8</v>
      </c>
      <c r="I85" s="8">
        <v>1</v>
      </c>
      <c r="J85" s="10">
        <f>$AL$75+$AP$75+$AM$75+$AQ$75+$AN$75+$AR$75+$AO$75+$AS$75</f>
        <v>3.7080000000000002</v>
      </c>
      <c r="K85" s="8">
        <v>31.88</v>
      </c>
      <c r="L85" s="10">
        <f>$AL$81+$AP$81+$AM$81+$AQ$81+$AN$81+$AR$81+$AO$81+$AS$81</f>
        <v>118.21104</v>
      </c>
      <c r="M85" s="11" t="s">
        <v>67</v>
      </c>
    </row>
    <row r="86" spans="1:117" ht="12">
      <c r="A86" s="1"/>
      <c r="B86" s="1"/>
      <c r="C86" s="1" t="s">
        <v>88</v>
      </c>
      <c r="D86" s="7"/>
      <c r="E86" s="7"/>
      <c r="F86" s="8">
        <v>1</v>
      </c>
      <c r="G86" s="7"/>
      <c r="H86" s="9">
        <f>$BR$74+$BV$74+$BS$74+$BW$74+$BT$74+$BX$74+$BU$74+$BY$74</f>
        <v>2712</v>
      </c>
      <c r="I86" s="8"/>
      <c r="J86" s="10">
        <f>$BR$75+$BV$75+$BS$75+$BW$75+$BT$75+$BX$75+$BU$75+$BY$75</f>
        <v>27.12</v>
      </c>
      <c r="K86" s="8">
        <v>7.93</v>
      </c>
      <c r="L86" s="10">
        <f>$BR$81+$BV$81+$BS$81+$BW$81+$BT$81+$BX$81+$BU$81+$BY$81</f>
        <v>215.0616</v>
      </c>
      <c r="M86" s="11" t="s">
        <v>89</v>
      </c>
    </row>
    <row r="87" spans="1:117" ht="12">
      <c r="A87" s="1"/>
      <c r="B87" s="1"/>
      <c r="C87" s="1" t="s">
        <v>68</v>
      </c>
      <c r="D87" s="8" t="s">
        <v>69</v>
      </c>
      <c r="E87" s="12">
        <f>($CH$74+$CL$74+$CI$74+$CM$74+$CJ$74+$CN$74+$CK$74+$CO$74)/1</f>
        <v>46.7</v>
      </c>
      <c r="F87" s="8">
        <v>1</v>
      </c>
      <c r="G87" s="12">
        <f>$CH$75+$CL$75+$CI$75+$CM$75+$CJ$75+$CN$75+$CK$75+$CO$75</f>
        <v>0.46700000000000003</v>
      </c>
    </row>
    <row r="88" spans="1:117" ht="12">
      <c r="A88" s="1"/>
      <c r="B88" s="1"/>
      <c r="C88" s="1" t="s">
        <v>70</v>
      </c>
      <c r="D88" s="7"/>
      <c r="E88" s="7"/>
      <c r="F88" s="7"/>
      <c r="G88" s="7"/>
      <c r="H88" s="9">
        <f>$AD$74+$AH$74+$AE$74+$AI$74+$AF$74+$AJ$74+$AG$74+$AK$74</f>
        <v>3082.8</v>
      </c>
      <c r="I88" s="8"/>
      <c r="J88" s="10">
        <f>$AD$75+$AH$75+$AE$75+$AI$75+$AF$75+$AJ$75+$AG$75+$AK$75</f>
        <v>30.828000000000003</v>
      </c>
      <c r="K88" s="8"/>
      <c r="L88" s="10">
        <f>$AD$77+$AH$77+$AE$77+$AI$77+$AF$77+$AJ$77+$AG$77+$AK$77</f>
        <v>333.27264000000002</v>
      </c>
      <c r="M88" s="11" t="s">
        <v>71</v>
      </c>
    </row>
    <row r="89" spans="1:117" ht="12">
      <c r="A89" s="1"/>
      <c r="B89" s="1"/>
      <c r="C89" s="1" t="s">
        <v>41</v>
      </c>
      <c r="D89" s="7"/>
      <c r="E89" s="7"/>
      <c r="F89" s="7"/>
      <c r="G89" s="7"/>
      <c r="H89" s="9"/>
      <c r="I89" s="8"/>
      <c r="J89" s="10">
        <f>$CX$75+$DB$75+$CY$75+$DC$75+$CZ$75+$DD$75+$DA$75+$DE$75</f>
        <v>3.7080000000000002</v>
      </c>
      <c r="K89" s="8"/>
      <c r="L89" s="10">
        <f>$CX$77+$DB$77+$CY$77+$DC$77+$CZ$77+$DD$77+$DA$77+$DE$77</f>
        <v>118.21104</v>
      </c>
      <c r="M89" s="11" t="s">
        <v>72</v>
      </c>
    </row>
    <row r="90" spans="1:117" ht="48">
      <c r="A90" s="1"/>
      <c r="B90" s="1" t="s">
        <v>73</v>
      </c>
      <c r="C90" s="1" t="s">
        <v>74</v>
      </c>
      <c r="D90" s="8" t="s">
        <v>75</v>
      </c>
      <c r="E90" s="8">
        <v>103</v>
      </c>
      <c r="F90" s="8"/>
      <c r="G90" s="8">
        <v>103</v>
      </c>
      <c r="H90" s="9"/>
      <c r="I90" s="8"/>
      <c r="J90" s="10">
        <f>$G90/100*(J89)</f>
        <v>3.8192400000000002</v>
      </c>
      <c r="K90" s="8"/>
      <c r="L90" s="10">
        <f>$G90/100*(L89)</f>
        <v>121.75737119999999</v>
      </c>
      <c r="M90" s="11" t="s">
        <v>76</v>
      </c>
    </row>
    <row r="91" spans="1:117" ht="48">
      <c r="A91" s="1"/>
      <c r="B91" s="1" t="s">
        <v>77</v>
      </c>
      <c r="C91" s="1" t="s">
        <v>78</v>
      </c>
      <c r="D91" s="8" t="s">
        <v>75</v>
      </c>
      <c r="E91" s="8">
        <v>72</v>
      </c>
      <c r="F91" s="8"/>
      <c r="G91" s="8">
        <v>72</v>
      </c>
      <c r="H91" s="9"/>
      <c r="I91" s="8"/>
      <c r="J91" s="10">
        <f>$G91/100*(J89)</f>
        <v>2.6697600000000001</v>
      </c>
      <c r="K91" s="8"/>
      <c r="L91" s="10">
        <f>$G91/100*(L89)</f>
        <v>85.111948799999993</v>
      </c>
      <c r="M91" s="11" t="s">
        <v>79</v>
      </c>
    </row>
    <row r="92" spans="1:117" ht="12">
      <c r="A92" s="13"/>
      <c r="B92" s="13"/>
      <c r="C92" s="13" t="s">
        <v>80</v>
      </c>
      <c r="D92" s="13"/>
      <c r="E92" s="13"/>
      <c r="F92" s="13"/>
      <c r="G92" s="13"/>
      <c r="H92" s="13"/>
      <c r="I92" s="13"/>
      <c r="J92" s="14">
        <f>SUMIF($M$88:$M91,"пз",J$88:J91)+SUMIF($M$88:$M91,"об_",J$88:J91)+SUMIF($M$88:$M91,"нр",J$88:J91)+SUMIF($M$88:$M91,"сп",J$88:J91)+SUMIF($M$88:$M91,"проч_",J$88:J91)</f>
        <v>37.317000000000007</v>
      </c>
      <c r="K92" s="13"/>
      <c r="L92" s="14">
        <f>SUMIF($M$88:$M91,"пз",L$88:L91)+SUMIF($M$88:$M91,"об_",L$88:L91)+SUMIF($M$88:$M91,"нр",L$88:L91)+SUMIF($M$88:$M91,"сп",L$88:L91)+SUMIF($M$88:$M91,"проч_",L$88:L91)</f>
        <v>540.14195999999993</v>
      </c>
      <c r="M92" s="11" t="s">
        <v>81</v>
      </c>
      <c r="N92" s="11" t="s">
        <v>45</v>
      </c>
    </row>
    <row r="93" spans="1:117" ht="18.75" hidden="1">
      <c r="V93" s="29" t="s">
        <v>31</v>
      </c>
      <c r="W93" s="30"/>
      <c r="X93" s="30"/>
      <c r="Y93" s="30"/>
      <c r="Z93" s="30"/>
      <c r="AA93" s="30"/>
      <c r="AB93" s="30"/>
      <c r="AC93" s="31"/>
      <c r="AD93" s="29" t="s">
        <v>32</v>
      </c>
      <c r="AE93" s="30"/>
      <c r="AF93" s="30"/>
      <c r="AG93" s="30"/>
      <c r="AH93" s="30"/>
      <c r="AI93" s="30"/>
      <c r="AJ93" s="30"/>
      <c r="AK93" s="31"/>
      <c r="AL93" s="29" t="s">
        <v>33</v>
      </c>
      <c r="AM93" s="30"/>
      <c r="AN93" s="30"/>
      <c r="AO93" s="30"/>
      <c r="AP93" s="30"/>
      <c r="AQ93" s="30"/>
      <c r="AR93" s="30"/>
      <c r="AS93" s="31"/>
      <c r="AT93" s="29" t="s">
        <v>34</v>
      </c>
      <c r="AU93" s="30"/>
      <c r="AV93" s="30"/>
      <c r="AW93" s="30"/>
      <c r="AX93" s="30"/>
      <c r="AY93" s="30"/>
      <c r="AZ93" s="30"/>
      <c r="BA93" s="31"/>
      <c r="BB93" s="29" t="s">
        <v>35</v>
      </c>
      <c r="BC93" s="30"/>
      <c r="BD93" s="30"/>
      <c r="BE93" s="30"/>
      <c r="BF93" s="30"/>
      <c r="BG93" s="30"/>
      <c r="BH93" s="30"/>
      <c r="BI93" s="31"/>
      <c r="BJ93" s="29" t="s">
        <v>36</v>
      </c>
      <c r="BK93" s="30"/>
      <c r="BL93" s="30"/>
      <c r="BM93" s="30"/>
      <c r="BN93" s="30"/>
      <c r="BO93" s="30"/>
      <c r="BP93" s="30"/>
      <c r="BQ93" s="31"/>
      <c r="BR93" s="29" t="s">
        <v>37</v>
      </c>
      <c r="BS93" s="30"/>
      <c r="BT93" s="30"/>
      <c r="BU93" s="30"/>
      <c r="BV93" s="30"/>
      <c r="BW93" s="30"/>
      <c r="BX93" s="30"/>
      <c r="BY93" s="31"/>
      <c r="BZ93" s="29" t="s">
        <v>38</v>
      </c>
      <c r="CA93" s="30"/>
      <c r="CB93" s="30"/>
      <c r="CC93" s="30"/>
      <c r="CD93" s="30"/>
      <c r="CE93" s="30"/>
      <c r="CF93" s="30"/>
      <c r="CG93" s="31"/>
      <c r="CH93" s="29" t="s">
        <v>39</v>
      </c>
      <c r="CI93" s="30"/>
      <c r="CJ93" s="30"/>
      <c r="CK93" s="30"/>
      <c r="CL93" s="30"/>
      <c r="CM93" s="30"/>
      <c r="CN93" s="30"/>
      <c r="CO93" s="31"/>
      <c r="CP93" s="29" t="s">
        <v>40</v>
      </c>
      <c r="CQ93" s="30"/>
      <c r="CR93" s="30"/>
      <c r="CS93" s="30"/>
      <c r="CT93" s="30"/>
      <c r="CU93" s="30"/>
      <c r="CV93" s="30"/>
      <c r="CW93" s="31"/>
      <c r="CX93" s="29" t="s">
        <v>41</v>
      </c>
      <c r="CY93" s="30"/>
      <c r="CZ93" s="30"/>
      <c r="DA93" s="30"/>
      <c r="DB93" s="30"/>
      <c r="DC93" s="30"/>
      <c r="DD93" s="30"/>
      <c r="DE93" s="31"/>
      <c r="DF93" s="29" t="s">
        <v>42</v>
      </c>
      <c r="DG93" s="30"/>
      <c r="DH93" s="30"/>
      <c r="DI93" s="30"/>
      <c r="DJ93" s="30"/>
      <c r="DK93" s="30"/>
      <c r="DL93" s="30"/>
      <c r="DM93" s="31"/>
    </row>
    <row r="94" spans="1:117" ht="18.75" hidden="1">
      <c r="V94" s="29" t="s">
        <v>43</v>
      </c>
      <c r="W94" s="30"/>
      <c r="X94" s="30"/>
      <c r="Y94" s="31"/>
      <c r="Z94" s="29" t="s">
        <v>44</v>
      </c>
      <c r="AA94" s="30"/>
      <c r="AB94" s="30"/>
      <c r="AC94" s="31"/>
      <c r="AD94" s="29" t="s">
        <v>43</v>
      </c>
      <c r="AE94" s="30"/>
      <c r="AF94" s="30"/>
      <c r="AG94" s="31"/>
      <c r="AH94" s="29" t="s">
        <v>44</v>
      </c>
      <c r="AI94" s="30"/>
      <c r="AJ94" s="30"/>
      <c r="AK94" s="31"/>
      <c r="AL94" s="29" t="s">
        <v>43</v>
      </c>
      <c r="AM94" s="30"/>
      <c r="AN94" s="30"/>
      <c r="AO94" s="31"/>
      <c r="AP94" s="29" t="s">
        <v>44</v>
      </c>
      <c r="AQ94" s="30"/>
      <c r="AR94" s="30"/>
      <c r="AS94" s="31"/>
      <c r="AT94" s="29" t="s">
        <v>43</v>
      </c>
      <c r="AU94" s="30"/>
      <c r="AV94" s="30"/>
      <c r="AW94" s="31"/>
      <c r="AX94" s="29" t="s">
        <v>44</v>
      </c>
      <c r="AY94" s="30"/>
      <c r="AZ94" s="30"/>
      <c r="BA94" s="31"/>
      <c r="BB94" s="29" t="s">
        <v>43</v>
      </c>
      <c r="BC94" s="30"/>
      <c r="BD94" s="30"/>
      <c r="BE94" s="31"/>
      <c r="BF94" s="29" t="s">
        <v>44</v>
      </c>
      <c r="BG94" s="30"/>
      <c r="BH94" s="30"/>
      <c r="BI94" s="31"/>
      <c r="BJ94" s="29" t="s">
        <v>43</v>
      </c>
      <c r="BK94" s="30"/>
      <c r="BL94" s="30"/>
      <c r="BM94" s="31"/>
      <c r="BN94" s="29" t="s">
        <v>44</v>
      </c>
      <c r="BO94" s="30"/>
      <c r="BP94" s="30"/>
      <c r="BQ94" s="31"/>
      <c r="BR94" s="29" t="s">
        <v>43</v>
      </c>
      <c r="BS94" s="30"/>
      <c r="BT94" s="30"/>
      <c r="BU94" s="31"/>
      <c r="BV94" s="29" t="s">
        <v>44</v>
      </c>
      <c r="BW94" s="30"/>
      <c r="BX94" s="30"/>
      <c r="BY94" s="31"/>
      <c r="BZ94" s="29" t="s">
        <v>43</v>
      </c>
      <c r="CA94" s="30"/>
      <c r="CB94" s="30"/>
      <c r="CC94" s="31"/>
      <c r="CD94" s="29" t="s">
        <v>44</v>
      </c>
      <c r="CE94" s="30"/>
      <c r="CF94" s="30"/>
      <c r="CG94" s="31"/>
      <c r="CH94" s="29" t="s">
        <v>43</v>
      </c>
      <c r="CI94" s="30"/>
      <c r="CJ94" s="30"/>
      <c r="CK94" s="31"/>
      <c r="CL94" s="29" t="s">
        <v>44</v>
      </c>
      <c r="CM94" s="30"/>
      <c r="CN94" s="30"/>
      <c r="CO94" s="31"/>
      <c r="CP94" s="29" t="s">
        <v>43</v>
      </c>
      <c r="CQ94" s="30"/>
      <c r="CR94" s="30"/>
      <c r="CS94" s="31"/>
      <c r="CT94" s="29" t="s">
        <v>44</v>
      </c>
      <c r="CU94" s="30"/>
      <c r="CV94" s="30"/>
      <c r="CW94" s="31"/>
      <c r="CX94" s="29" t="s">
        <v>43</v>
      </c>
      <c r="CY94" s="30"/>
      <c r="CZ94" s="30"/>
      <c r="DA94" s="31"/>
      <c r="DB94" s="29" t="s">
        <v>44</v>
      </c>
      <c r="DC94" s="30"/>
      <c r="DD94" s="30"/>
      <c r="DE94" s="31"/>
      <c r="DF94" s="29" t="s">
        <v>43</v>
      </c>
      <c r="DG94" s="30"/>
      <c r="DH94" s="30"/>
      <c r="DI94" s="31"/>
      <c r="DJ94" s="29" t="s">
        <v>44</v>
      </c>
      <c r="DK94" s="30"/>
      <c r="DL94" s="30"/>
      <c r="DM94" s="31"/>
    </row>
    <row r="95" spans="1:117" ht="18.75" hidden="1">
      <c r="U95" s="15">
        <f>$G$106</f>
        <v>0.04</v>
      </c>
      <c r="V95" s="3" t="s">
        <v>45</v>
      </c>
      <c r="W95" s="3" t="s">
        <v>46</v>
      </c>
      <c r="X95" s="3" t="s">
        <v>47</v>
      </c>
      <c r="Y95" s="3" t="s">
        <v>48</v>
      </c>
      <c r="Z95" s="3" t="s">
        <v>45</v>
      </c>
      <c r="AA95" s="3" t="s">
        <v>46</v>
      </c>
      <c r="AB95" s="3" t="s">
        <v>47</v>
      </c>
      <c r="AC95" s="3" t="s">
        <v>48</v>
      </c>
      <c r="AD95" s="3" t="s">
        <v>45</v>
      </c>
      <c r="AE95" s="3" t="s">
        <v>46</v>
      </c>
      <c r="AF95" s="3" t="s">
        <v>47</v>
      </c>
      <c r="AG95" s="3" t="s">
        <v>48</v>
      </c>
      <c r="AH95" s="3" t="s">
        <v>45</v>
      </c>
      <c r="AI95" s="3" t="s">
        <v>46</v>
      </c>
      <c r="AJ95" s="3" t="s">
        <v>47</v>
      </c>
      <c r="AK95" s="3" t="s">
        <v>48</v>
      </c>
      <c r="AL95" s="3" t="s">
        <v>45</v>
      </c>
      <c r="AM95" s="3" t="s">
        <v>46</v>
      </c>
      <c r="AN95" s="3" t="s">
        <v>47</v>
      </c>
      <c r="AO95" s="3" t="s">
        <v>48</v>
      </c>
      <c r="AP95" s="3" t="s">
        <v>45</v>
      </c>
      <c r="AQ95" s="3" t="s">
        <v>46</v>
      </c>
      <c r="AR95" s="3" t="s">
        <v>47</v>
      </c>
      <c r="AS95" s="3" t="s">
        <v>48</v>
      </c>
      <c r="AT95" s="3" t="s">
        <v>45</v>
      </c>
      <c r="AU95" s="3" t="s">
        <v>46</v>
      </c>
      <c r="AV95" s="3" t="s">
        <v>47</v>
      </c>
      <c r="AW95" s="3" t="s">
        <v>48</v>
      </c>
      <c r="AX95" s="3" t="s">
        <v>45</v>
      </c>
      <c r="AY95" s="3" t="s">
        <v>46</v>
      </c>
      <c r="AZ95" s="3" t="s">
        <v>47</v>
      </c>
      <c r="BA95" s="3" t="s">
        <v>48</v>
      </c>
      <c r="BB95" s="3" t="s">
        <v>45</v>
      </c>
      <c r="BC95" s="3" t="s">
        <v>46</v>
      </c>
      <c r="BD95" s="3" t="s">
        <v>47</v>
      </c>
      <c r="BE95" s="3" t="s">
        <v>48</v>
      </c>
      <c r="BF95" s="3" t="s">
        <v>45</v>
      </c>
      <c r="BG95" s="3" t="s">
        <v>46</v>
      </c>
      <c r="BH95" s="3" t="s">
        <v>47</v>
      </c>
      <c r="BI95" s="3" t="s">
        <v>48</v>
      </c>
      <c r="BJ95" s="3" t="s">
        <v>45</v>
      </c>
      <c r="BK95" s="3" t="s">
        <v>46</v>
      </c>
      <c r="BL95" s="3" t="s">
        <v>47</v>
      </c>
      <c r="BM95" s="3" t="s">
        <v>48</v>
      </c>
      <c r="BN95" s="3" t="s">
        <v>45</v>
      </c>
      <c r="BO95" s="3" t="s">
        <v>46</v>
      </c>
      <c r="BP95" s="3" t="s">
        <v>47</v>
      </c>
      <c r="BQ95" s="3" t="s">
        <v>48</v>
      </c>
      <c r="BR95" s="3" t="s">
        <v>45</v>
      </c>
      <c r="BS95" s="3" t="s">
        <v>46</v>
      </c>
      <c r="BT95" s="3" t="s">
        <v>47</v>
      </c>
      <c r="BU95" s="3" t="s">
        <v>48</v>
      </c>
      <c r="BV95" s="3" t="s">
        <v>45</v>
      </c>
      <c r="BW95" s="3" t="s">
        <v>46</v>
      </c>
      <c r="BX95" s="3" t="s">
        <v>47</v>
      </c>
      <c r="BY95" s="3" t="s">
        <v>48</v>
      </c>
      <c r="BZ95" s="3" t="s">
        <v>45</v>
      </c>
      <c r="CA95" s="3" t="s">
        <v>46</v>
      </c>
      <c r="CB95" s="3" t="s">
        <v>47</v>
      </c>
      <c r="CC95" s="3" t="s">
        <v>48</v>
      </c>
      <c r="CD95" s="3" t="s">
        <v>45</v>
      </c>
      <c r="CE95" s="3" t="s">
        <v>46</v>
      </c>
      <c r="CF95" s="3" t="s">
        <v>47</v>
      </c>
      <c r="CG95" s="3" t="s">
        <v>48</v>
      </c>
      <c r="CH95" s="3" t="s">
        <v>45</v>
      </c>
      <c r="CI95" s="3" t="s">
        <v>46</v>
      </c>
      <c r="CJ95" s="3" t="s">
        <v>47</v>
      </c>
      <c r="CK95" s="3" t="s">
        <v>48</v>
      </c>
      <c r="CL95" s="3" t="s">
        <v>45</v>
      </c>
      <c r="CM95" s="3" t="s">
        <v>46</v>
      </c>
      <c r="CN95" s="3" t="s">
        <v>47</v>
      </c>
      <c r="CO95" s="3" t="s">
        <v>48</v>
      </c>
      <c r="CP95" s="3" t="s">
        <v>45</v>
      </c>
      <c r="CQ95" s="3" t="s">
        <v>46</v>
      </c>
      <c r="CR95" s="3" t="s">
        <v>47</v>
      </c>
      <c r="CS95" s="3" t="s">
        <v>48</v>
      </c>
      <c r="CT95" s="3" t="s">
        <v>45</v>
      </c>
      <c r="CU95" s="3" t="s">
        <v>46</v>
      </c>
      <c r="CV95" s="3" t="s">
        <v>47</v>
      </c>
      <c r="CW95" s="3" t="s">
        <v>48</v>
      </c>
      <c r="CX95" s="3" t="s">
        <v>45</v>
      </c>
      <c r="CY95" s="3" t="s">
        <v>46</v>
      </c>
      <c r="CZ95" s="3" t="s">
        <v>47</v>
      </c>
      <c r="DA95" s="3" t="s">
        <v>48</v>
      </c>
      <c r="DB95" s="3" t="s">
        <v>45</v>
      </c>
      <c r="DC95" s="3" t="s">
        <v>46</v>
      </c>
      <c r="DD95" s="3" t="s">
        <v>47</v>
      </c>
      <c r="DE95" s="3" t="s">
        <v>48</v>
      </c>
      <c r="DF95" s="3" t="s">
        <v>45</v>
      </c>
      <c r="DG95" s="3" t="s">
        <v>46</v>
      </c>
      <c r="DH95" s="3" t="s">
        <v>47</v>
      </c>
      <c r="DI95" s="3" t="s">
        <v>48</v>
      </c>
      <c r="DJ95" s="3" t="s">
        <v>45</v>
      </c>
      <c r="DK95" s="3" t="s">
        <v>46</v>
      </c>
      <c r="DL95" s="3" t="s">
        <v>47</v>
      </c>
      <c r="DM95" s="3" t="s">
        <v>48</v>
      </c>
    </row>
    <row r="96" spans="1:117" ht="18.75" hidden="1">
      <c r="U96" s="3" t="s">
        <v>49</v>
      </c>
      <c r="AD96" s="5">
        <v>99.14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93.15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5.5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4.92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0.57999999999999996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0.49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9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0.05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93.73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</row>
    <row r="97" spans="1:117" ht="18.75" hidden="1">
      <c r="S97" s="3" t="s">
        <v>50</v>
      </c>
      <c r="T97" s="3" t="s">
        <v>51</v>
      </c>
      <c r="U97" s="3" t="s">
        <v>52</v>
      </c>
      <c r="AD97" s="5">
        <f t="shared" ref="AD97:BI97" si="45">AD96*$U$95</f>
        <v>3.9656000000000002</v>
      </c>
      <c r="AE97" s="5">
        <f t="shared" si="45"/>
        <v>0</v>
      </c>
      <c r="AF97" s="5">
        <f t="shared" si="45"/>
        <v>0</v>
      </c>
      <c r="AG97" s="5">
        <f t="shared" si="45"/>
        <v>0</v>
      </c>
      <c r="AH97" s="5">
        <f t="shared" si="45"/>
        <v>0</v>
      </c>
      <c r="AI97" s="5">
        <f t="shared" si="45"/>
        <v>0</v>
      </c>
      <c r="AJ97" s="5">
        <f t="shared" si="45"/>
        <v>0</v>
      </c>
      <c r="AK97" s="5">
        <f t="shared" si="45"/>
        <v>0</v>
      </c>
      <c r="AL97" s="5">
        <f t="shared" si="45"/>
        <v>3.7260000000000004</v>
      </c>
      <c r="AM97" s="5">
        <f t="shared" si="45"/>
        <v>0</v>
      </c>
      <c r="AN97" s="5">
        <f t="shared" si="45"/>
        <v>0</v>
      </c>
      <c r="AO97" s="5">
        <f t="shared" si="45"/>
        <v>0</v>
      </c>
      <c r="AP97" s="5">
        <f t="shared" si="45"/>
        <v>0</v>
      </c>
      <c r="AQ97" s="5">
        <f t="shared" si="45"/>
        <v>0</v>
      </c>
      <c r="AR97" s="5">
        <f t="shared" si="45"/>
        <v>0</v>
      </c>
      <c r="AS97" s="5">
        <f t="shared" si="45"/>
        <v>0</v>
      </c>
      <c r="AT97" s="5">
        <f t="shared" si="45"/>
        <v>0.22</v>
      </c>
      <c r="AU97" s="5">
        <f t="shared" si="45"/>
        <v>0</v>
      </c>
      <c r="AV97" s="5">
        <f t="shared" si="45"/>
        <v>0</v>
      </c>
      <c r="AW97" s="5">
        <f t="shared" si="45"/>
        <v>0</v>
      </c>
      <c r="AX97" s="5">
        <f t="shared" si="45"/>
        <v>0</v>
      </c>
      <c r="AY97" s="5">
        <f t="shared" si="45"/>
        <v>0</v>
      </c>
      <c r="AZ97" s="5">
        <f t="shared" si="45"/>
        <v>0</v>
      </c>
      <c r="BA97" s="5">
        <f t="shared" si="45"/>
        <v>0</v>
      </c>
      <c r="BB97" s="5">
        <f t="shared" si="45"/>
        <v>0.1968</v>
      </c>
      <c r="BC97" s="5">
        <f t="shared" si="45"/>
        <v>0</v>
      </c>
      <c r="BD97" s="5">
        <f t="shared" si="45"/>
        <v>0</v>
      </c>
      <c r="BE97" s="5">
        <f t="shared" si="45"/>
        <v>0</v>
      </c>
      <c r="BF97" s="5">
        <f t="shared" si="45"/>
        <v>0</v>
      </c>
      <c r="BG97" s="5">
        <f t="shared" si="45"/>
        <v>0</v>
      </c>
      <c r="BH97" s="5">
        <f t="shared" si="45"/>
        <v>0</v>
      </c>
      <c r="BI97" s="5">
        <f t="shared" si="45"/>
        <v>0</v>
      </c>
      <c r="BJ97" s="5">
        <f t="shared" ref="BJ97:CO97" si="46">BJ96*$U$95</f>
        <v>2.3199999999999998E-2</v>
      </c>
      <c r="BK97" s="5">
        <f t="shared" si="46"/>
        <v>0</v>
      </c>
      <c r="BL97" s="5">
        <f t="shared" si="46"/>
        <v>0</v>
      </c>
      <c r="BM97" s="5">
        <f t="shared" si="46"/>
        <v>0</v>
      </c>
      <c r="BN97" s="5">
        <f t="shared" si="46"/>
        <v>0</v>
      </c>
      <c r="BO97" s="5">
        <f t="shared" si="46"/>
        <v>0</v>
      </c>
      <c r="BP97" s="5">
        <f t="shared" si="46"/>
        <v>0</v>
      </c>
      <c r="BQ97" s="5">
        <f t="shared" si="46"/>
        <v>0</v>
      </c>
      <c r="BR97" s="5">
        <f t="shared" si="46"/>
        <v>1.9599999999999999E-2</v>
      </c>
      <c r="BS97" s="5">
        <f t="shared" si="46"/>
        <v>0</v>
      </c>
      <c r="BT97" s="5">
        <f t="shared" si="46"/>
        <v>0</v>
      </c>
      <c r="BU97" s="5">
        <f t="shared" si="46"/>
        <v>0</v>
      </c>
      <c r="BV97" s="5">
        <f t="shared" si="46"/>
        <v>0</v>
      </c>
      <c r="BW97" s="5">
        <f t="shared" si="46"/>
        <v>0</v>
      </c>
      <c r="BX97" s="5">
        <f t="shared" si="46"/>
        <v>0</v>
      </c>
      <c r="BY97" s="5">
        <f t="shared" si="46"/>
        <v>0</v>
      </c>
      <c r="BZ97" s="5">
        <f t="shared" si="46"/>
        <v>0</v>
      </c>
      <c r="CA97" s="5">
        <f t="shared" si="46"/>
        <v>0</v>
      </c>
      <c r="CB97" s="5">
        <f t="shared" si="46"/>
        <v>0</v>
      </c>
      <c r="CC97" s="5">
        <f t="shared" si="46"/>
        <v>0</v>
      </c>
      <c r="CD97" s="5">
        <f t="shared" si="46"/>
        <v>0</v>
      </c>
      <c r="CE97" s="5">
        <f t="shared" si="46"/>
        <v>0</v>
      </c>
      <c r="CF97" s="5">
        <f t="shared" si="46"/>
        <v>0</v>
      </c>
      <c r="CG97" s="5">
        <f t="shared" si="46"/>
        <v>0</v>
      </c>
      <c r="CH97" s="5">
        <f t="shared" si="46"/>
        <v>0.36</v>
      </c>
      <c r="CI97" s="5">
        <f t="shared" si="46"/>
        <v>0</v>
      </c>
      <c r="CJ97" s="5">
        <f t="shared" si="46"/>
        <v>0</v>
      </c>
      <c r="CK97" s="5">
        <f t="shared" si="46"/>
        <v>0</v>
      </c>
      <c r="CL97" s="5">
        <f t="shared" si="46"/>
        <v>0</v>
      </c>
      <c r="CM97" s="5">
        <f t="shared" si="46"/>
        <v>0</v>
      </c>
      <c r="CN97" s="5">
        <f t="shared" si="46"/>
        <v>0</v>
      </c>
      <c r="CO97" s="5">
        <f t="shared" si="46"/>
        <v>0</v>
      </c>
      <c r="CP97" s="5">
        <f t="shared" ref="CP97:DM97" si="47">CP96*$U$95</f>
        <v>2E-3</v>
      </c>
      <c r="CQ97" s="5">
        <f t="shared" si="47"/>
        <v>0</v>
      </c>
      <c r="CR97" s="5">
        <f t="shared" si="47"/>
        <v>0</v>
      </c>
      <c r="CS97" s="5">
        <f t="shared" si="47"/>
        <v>0</v>
      </c>
      <c r="CT97" s="5">
        <f t="shared" si="47"/>
        <v>0</v>
      </c>
      <c r="CU97" s="5">
        <f t="shared" si="47"/>
        <v>0</v>
      </c>
      <c r="CV97" s="5">
        <f t="shared" si="47"/>
        <v>0</v>
      </c>
      <c r="CW97" s="5">
        <f t="shared" si="47"/>
        <v>0</v>
      </c>
      <c r="CX97" s="5">
        <f t="shared" si="47"/>
        <v>3.7492000000000001</v>
      </c>
      <c r="CY97" s="5">
        <f t="shared" si="47"/>
        <v>0</v>
      </c>
      <c r="CZ97" s="5">
        <f t="shared" si="47"/>
        <v>0</v>
      </c>
      <c r="DA97" s="5">
        <f t="shared" si="47"/>
        <v>0</v>
      </c>
      <c r="DB97" s="5">
        <f t="shared" si="47"/>
        <v>0</v>
      </c>
      <c r="DC97" s="5">
        <f t="shared" si="47"/>
        <v>0</v>
      </c>
      <c r="DD97" s="5">
        <f t="shared" si="47"/>
        <v>0</v>
      </c>
      <c r="DE97" s="5">
        <f t="shared" si="47"/>
        <v>0</v>
      </c>
      <c r="DF97" s="5">
        <f t="shared" si="47"/>
        <v>0</v>
      </c>
      <c r="DG97" s="5">
        <f t="shared" si="47"/>
        <v>0</v>
      </c>
      <c r="DH97" s="5">
        <f t="shared" si="47"/>
        <v>0</v>
      </c>
      <c r="DI97" s="5">
        <f t="shared" si="47"/>
        <v>0</v>
      </c>
      <c r="DJ97" s="5">
        <f t="shared" si="47"/>
        <v>0</v>
      </c>
      <c r="DK97" s="5">
        <f t="shared" si="47"/>
        <v>0</v>
      </c>
      <c r="DL97" s="5">
        <f t="shared" si="47"/>
        <v>0</v>
      </c>
      <c r="DM97" s="5">
        <f t="shared" si="47"/>
        <v>0</v>
      </c>
    </row>
    <row r="98" spans="1:117" ht="18.75" hidden="1">
      <c r="S98" s="3" t="s">
        <v>50</v>
      </c>
      <c r="T98" s="3" t="s">
        <v>53</v>
      </c>
      <c r="U98" s="3" t="s">
        <v>54</v>
      </c>
      <c r="V98" s="5">
        <f>($AL$98)+($AT$98)+($BR$98)+($BZ$98)+0+0+0+0+0+0+0+0+0</f>
        <v>117.44970800000002</v>
      </c>
      <c r="W98" s="5">
        <f>0+0+0+0+($AM$98)+($AU$98)+($BS$98)+($CA$98)+0+0+0+0+0</f>
        <v>0</v>
      </c>
      <c r="X98" s="5">
        <f>0+0+0+0+0+0+0+0+($AF$98)+0+0+0+0</f>
        <v>0</v>
      </c>
      <c r="Y98" s="5">
        <f>0+0+0+0+0+0+0+0+0+($AO$98)+($AW$98)+($BU$98)+($CC$98)</f>
        <v>0</v>
      </c>
      <c r="AD98" s="5">
        <f>$BR98+$AL98+$BZ98+$AT98</f>
        <v>117.44970800000002</v>
      </c>
      <c r="AE98" s="5">
        <f>$BS98+$AM98+$CA98+$AU98</f>
        <v>0</v>
      </c>
      <c r="AF98" s="5">
        <f>1*(+$AF$97)-AF97</f>
        <v>0</v>
      </c>
      <c r="AG98" s="5">
        <f>$BU98+$AO98+$CC98+$AW98</f>
        <v>0</v>
      </c>
      <c r="AL98" s="5">
        <f>31.88*($AL$97)-AL97</f>
        <v>115.05888000000002</v>
      </c>
      <c r="AM98" s="5">
        <f>31.88*($AM$97)-AM97</f>
        <v>0</v>
      </c>
      <c r="AN98" s="5">
        <f>31.88*($AN$97)-AN97</f>
        <v>0</v>
      </c>
      <c r="AO98" s="5">
        <f>31.88*($AO$97)-AO97</f>
        <v>0</v>
      </c>
      <c r="AT98" s="5">
        <f>11.25*($AT$97)-AT97</f>
        <v>2.2549999999999999</v>
      </c>
      <c r="AU98" s="5">
        <f>11.25*($AU$97)-AU97</f>
        <v>0</v>
      </c>
      <c r="AV98" s="5">
        <f>11.25*($AV$97)-AV97</f>
        <v>0</v>
      </c>
      <c r="AW98" s="5">
        <f>11.25*($AW$97)-AW97</f>
        <v>0</v>
      </c>
      <c r="BB98" s="5">
        <f>IF(($AT97-($BJ97))=0,0,$BB97*($AT98-($BJ98))/($AT97-($BJ97)))</f>
        <v>1.538584</v>
      </c>
      <c r="BC98" s="5">
        <f>IF(($AU97-($BK97))=0,0,$BC97*($AU98-($BK98))/($AU97-($BK97)))</f>
        <v>0</v>
      </c>
      <c r="BD98" s="5">
        <f>IF(($AV97-($BL97))=0,0,$BD97*($AV98-($BL98))/($AV97-($BL97)))</f>
        <v>0</v>
      </c>
      <c r="BE98" s="5">
        <f>IF(($AW97-($BM97))=0,0,$BE97*($AW98-($BM98))/($AW97-($BM97)))</f>
        <v>0</v>
      </c>
      <c r="BJ98" s="5">
        <f>31.88*($BJ$97)-BJ97</f>
        <v>0.71641599999999994</v>
      </c>
      <c r="BK98" s="5">
        <f>31.88*($BK$97)-BK97</f>
        <v>0</v>
      </c>
      <c r="BL98" s="5">
        <f>31.88*($BL$97)-BL97</f>
        <v>0</v>
      </c>
      <c r="BM98" s="5">
        <f>31.88*($BM$97)-BM97</f>
        <v>0</v>
      </c>
      <c r="BR98" s="5">
        <f>7.93*($BR$97)-BR97</f>
        <v>0.13582799999999998</v>
      </c>
      <c r="BS98" s="5">
        <f>7.93*($BS$97)-BS97</f>
        <v>0</v>
      </c>
      <c r="BT98" s="5">
        <f>7.93*($BT$97)-BT97</f>
        <v>0</v>
      </c>
      <c r="BU98" s="5">
        <f>7.93*($BU$97)-BU97</f>
        <v>0</v>
      </c>
      <c r="BZ98" s="5">
        <f>11.25*($BZ$97)-BZ97</f>
        <v>0</v>
      </c>
      <c r="CA98" s="5">
        <f>11.25*($CA$97)-CA97</f>
        <v>0</v>
      </c>
      <c r="CB98" s="5">
        <f>11.25*($CB$97)-CB97</f>
        <v>0</v>
      </c>
      <c r="CC98" s="5">
        <f>11.25*($CC$97)-CC97</f>
        <v>0</v>
      </c>
      <c r="CX98" s="5">
        <f>$BJ98+$AL98</f>
        <v>115.77529600000001</v>
      </c>
      <c r="CY98" s="5">
        <f>$BK98+$AM98</f>
        <v>0</v>
      </c>
      <c r="CZ98" s="5">
        <f>IF(($AF97-($BL97+$BT97+$AN97+$CB97+$AV97))=0,0,$CZ97*($AF98-($BL98+$BT98+$AN98+$CB98+$AV98))/($AF97-($BL97+$BT97+$AN97+$CB97+$AV97)))</f>
        <v>0</v>
      </c>
      <c r="DA98" s="5">
        <f>$BM98+$AO98</f>
        <v>0</v>
      </c>
    </row>
    <row r="99" spans="1:117" ht="18.75" hidden="1">
      <c r="S99" s="3" t="s">
        <v>50</v>
      </c>
      <c r="T99" s="3" t="s">
        <v>53</v>
      </c>
      <c r="U99" s="3" t="s">
        <v>55</v>
      </c>
      <c r="AD99" s="5">
        <f t="shared" ref="AD99:BI99" si="48">AD97+AD98</f>
        <v>121.41530800000001</v>
      </c>
      <c r="AE99" s="5">
        <f t="shared" si="48"/>
        <v>0</v>
      </c>
      <c r="AF99" s="5">
        <f t="shared" si="48"/>
        <v>0</v>
      </c>
      <c r="AG99" s="5">
        <f t="shared" si="48"/>
        <v>0</v>
      </c>
      <c r="AH99" s="5">
        <f t="shared" si="48"/>
        <v>0</v>
      </c>
      <c r="AI99" s="5">
        <f t="shared" si="48"/>
        <v>0</v>
      </c>
      <c r="AJ99" s="5">
        <f t="shared" si="48"/>
        <v>0</v>
      </c>
      <c r="AK99" s="5">
        <f t="shared" si="48"/>
        <v>0</v>
      </c>
      <c r="AL99" s="5">
        <f t="shared" si="48"/>
        <v>118.78488000000002</v>
      </c>
      <c r="AM99" s="5">
        <f t="shared" si="48"/>
        <v>0</v>
      </c>
      <c r="AN99" s="5">
        <f t="shared" si="48"/>
        <v>0</v>
      </c>
      <c r="AO99" s="5">
        <f t="shared" si="48"/>
        <v>0</v>
      </c>
      <c r="AP99" s="5">
        <f t="shared" si="48"/>
        <v>0</v>
      </c>
      <c r="AQ99" s="5">
        <f t="shared" si="48"/>
        <v>0</v>
      </c>
      <c r="AR99" s="5">
        <f t="shared" si="48"/>
        <v>0</v>
      </c>
      <c r="AS99" s="5">
        <f t="shared" si="48"/>
        <v>0</v>
      </c>
      <c r="AT99" s="5">
        <f t="shared" si="48"/>
        <v>2.4750000000000001</v>
      </c>
      <c r="AU99" s="5">
        <f t="shared" si="48"/>
        <v>0</v>
      </c>
      <c r="AV99" s="5">
        <f t="shared" si="48"/>
        <v>0</v>
      </c>
      <c r="AW99" s="5">
        <f t="shared" si="48"/>
        <v>0</v>
      </c>
      <c r="AX99" s="5">
        <f t="shared" si="48"/>
        <v>0</v>
      </c>
      <c r="AY99" s="5">
        <f t="shared" si="48"/>
        <v>0</v>
      </c>
      <c r="AZ99" s="5">
        <f t="shared" si="48"/>
        <v>0</v>
      </c>
      <c r="BA99" s="5">
        <f t="shared" si="48"/>
        <v>0</v>
      </c>
      <c r="BB99" s="5">
        <f t="shared" si="48"/>
        <v>1.735384</v>
      </c>
      <c r="BC99" s="5">
        <f t="shared" si="48"/>
        <v>0</v>
      </c>
      <c r="BD99" s="5">
        <f t="shared" si="48"/>
        <v>0</v>
      </c>
      <c r="BE99" s="5">
        <f t="shared" si="48"/>
        <v>0</v>
      </c>
      <c r="BF99" s="5">
        <f t="shared" si="48"/>
        <v>0</v>
      </c>
      <c r="BG99" s="5">
        <f t="shared" si="48"/>
        <v>0</v>
      </c>
      <c r="BH99" s="5">
        <f t="shared" si="48"/>
        <v>0</v>
      </c>
      <c r="BI99" s="5">
        <f t="shared" si="48"/>
        <v>0</v>
      </c>
      <c r="BJ99" s="5">
        <f t="shared" ref="BJ99:CO99" si="49">BJ97+BJ98</f>
        <v>0.73961599999999994</v>
      </c>
      <c r="BK99" s="5">
        <f t="shared" si="49"/>
        <v>0</v>
      </c>
      <c r="BL99" s="5">
        <f t="shared" si="49"/>
        <v>0</v>
      </c>
      <c r="BM99" s="5">
        <f t="shared" si="49"/>
        <v>0</v>
      </c>
      <c r="BN99" s="5">
        <f t="shared" si="49"/>
        <v>0</v>
      </c>
      <c r="BO99" s="5">
        <f t="shared" si="49"/>
        <v>0</v>
      </c>
      <c r="BP99" s="5">
        <f t="shared" si="49"/>
        <v>0</v>
      </c>
      <c r="BQ99" s="5">
        <f t="shared" si="49"/>
        <v>0</v>
      </c>
      <c r="BR99" s="5">
        <f t="shared" si="49"/>
        <v>0.15542799999999998</v>
      </c>
      <c r="BS99" s="5">
        <f t="shared" si="49"/>
        <v>0</v>
      </c>
      <c r="BT99" s="5">
        <f t="shared" si="49"/>
        <v>0</v>
      </c>
      <c r="BU99" s="5">
        <f t="shared" si="49"/>
        <v>0</v>
      </c>
      <c r="BV99" s="5">
        <f t="shared" si="49"/>
        <v>0</v>
      </c>
      <c r="BW99" s="5">
        <f t="shared" si="49"/>
        <v>0</v>
      </c>
      <c r="BX99" s="5">
        <f t="shared" si="49"/>
        <v>0</v>
      </c>
      <c r="BY99" s="5">
        <f t="shared" si="49"/>
        <v>0</v>
      </c>
      <c r="BZ99" s="5">
        <f t="shared" si="49"/>
        <v>0</v>
      </c>
      <c r="CA99" s="5">
        <f t="shared" si="49"/>
        <v>0</v>
      </c>
      <c r="CB99" s="5">
        <f t="shared" si="49"/>
        <v>0</v>
      </c>
      <c r="CC99" s="5">
        <f t="shared" si="49"/>
        <v>0</v>
      </c>
      <c r="CD99" s="5">
        <f t="shared" si="49"/>
        <v>0</v>
      </c>
      <c r="CE99" s="5">
        <f t="shared" si="49"/>
        <v>0</v>
      </c>
      <c r="CF99" s="5">
        <f t="shared" si="49"/>
        <v>0</v>
      </c>
      <c r="CG99" s="5">
        <f t="shared" si="49"/>
        <v>0</v>
      </c>
      <c r="CH99" s="5">
        <f t="shared" si="49"/>
        <v>0.36</v>
      </c>
      <c r="CI99" s="5">
        <f t="shared" si="49"/>
        <v>0</v>
      </c>
      <c r="CJ99" s="5">
        <f t="shared" si="49"/>
        <v>0</v>
      </c>
      <c r="CK99" s="5">
        <f t="shared" si="49"/>
        <v>0</v>
      </c>
      <c r="CL99" s="5">
        <f t="shared" si="49"/>
        <v>0</v>
      </c>
      <c r="CM99" s="5">
        <f t="shared" si="49"/>
        <v>0</v>
      </c>
      <c r="CN99" s="5">
        <f t="shared" si="49"/>
        <v>0</v>
      </c>
      <c r="CO99" s="5">
        <f t="shared" si="49"/>
        <v>0</v>
      </c>
      <c r="CP99" s="5">
        <f t="shared" ref="CP99:DM99" si="50">CP97+CP98</f>
        <v>2E-3</v>
      </c>
      <c r="CQ99" s="5">
        <f t="shared" si="50"/>
        <v>0</v>
      </c>
      <c r="CR99" s="5">
        <f t="shared" si="50"/>
        <v>0</v>
      </c>
      <c r="CS99" s="5">
        <f t="shared" si="50"/>
        <v>0</v>
      </c>
      <c r="CT99" s="5">
        <f t="shared" si="50"/>
        <v>0</v>
      </c>
      <c r="CU99" s="5">
        <f t="shared" si="50"/>
        <v>0</v>
      </c>
      <c r="CV99" s="5">
        <f t="shared" si="50"/>
        <v>0</v>
      </c>
      <c r="CW99" s="5">
        <f t="shared" si="50"/>
        <v>0</v>
      </c>
      <c r="CX99" s="5">
        <f t="shared" si="50"/>
        <v>119.52449600000001</v>
      </c>
      <c r="CY99" s="5">
        <f t="shared" si="50"/>
        <v>0</v>
      </c>
      <c r="CZ99" s="5">
        <f t="shared" si="50"/>
        <v>0</v>
      </c>
      <c r="DA99" s="5">
        <f t="shared" si="50"/>
        <v>0</v>
      </c>
      <c r="DB99" s="5">
        <f t="shared" si="50"/>
        <v>0</v>
      </c>
      <c r="DC99" s="5">
        <f t="shared" si="50"/>
        <v>0</v>
      </c>
      <c r="DD99" s="5">
        <f t="shared" si="50"/>
        <v>0</v>
      </c>
      <c r="DE99" s="5">
        <f t="shared" si="50"/>
        <v>0</v>
      </c>
      <c r="DF99" s="5">
        <f t="shared" si="50"/>
        <v>0</v>
      </c>
      <c r="DG99" s="5">
        <f t="shared" si="50"/>
        <v>0</v>
      </c>
      <c r="DH99" s="5">
        <f t="shared" si="50"/>
        <v>0</v>
      </c>
      <c r="DI99" s="5">
        <f t="shared" si="50"/>
        <v>0</v>
      </c>
      <c r="DJ99" s="5">
        <f t="shared" si="50"/>
        <v>0</v>
      </c>
      <c r="DK99" s="5">
        <f t="shared" si="50"/>
        <v>0</v>
      </c>
      <c r="DL99" s="5">
        <f t="shared" si="50"/>
        <v>0</v>
      </c>
      <c r="DM99" s="5">
        <f t="shared" si="50"/>
        <v>0</v>
      </c>
    </row>
    <row r="100" spans="1:117" ht="18.75" hidden="1">
      <c r="S100" s="3" t="s">
        <v>50</v>
      </c>
      <c r="T100" s="3" t="s">
        <v>53</v>
      </c>
      <c r="U100" s="3" t="s">
        <v>56</v>
      </c>
      <c r="V100" s="5">
        <f>1.03*($CX$99)</f>
        <v>123.11023088000002</v>
      </c>
      <c r="W100" s="5">
        <f>1.03*($CY$99)</f>
        <v>0</v>
      </c>
      <c r="X100" s="5">
        <f>1.03*($CZ$99)</f>
        <v>0</v>
      </c>
      <c r="Y100" s="5">
        <f>1.03*($DA$99)</f>
        <v>0</v>
      </c>
      <c r="AD100" s="5">
        <f>$V100</f>
        <v>123.11023088000002</v>
      </c>
      <c r="AE100" s="5">
        <f>$W100</f>
        <v>0</v>
      </c>
      <c r="AF100" s="5">
        <f>$X100</f>
        <v>0</v>
      </c>
      <c r="AG100" s="5">
        <f>$Y100</f>
        <v>0</v>
      </c>
    </row>
    <row r="101" spans="1:117" ht="18.75" hidden="1">
      <c r="S101" s="3" t="s">
        <v>50</v>
      </c>
      <c r="T101" s="3" t="s">
        <v>53</v>
      </c>
      <c r="U101" s="3" t="s">
        <v>57</v>
      </c>
      <c r="AD101" s="5">
        <f t="shared" ref="AD101:BI101" si="51">AD99+AD100</f>
        <v>244.52553888000003</v>
      </c>
      <c r="AE101" s="5">
        <f t="shared" si="51"/>
        <v>0</v>
      </c>
      <c r="AF101" s="5">
        <f t="shared" si="51"/>
        <v>0</v>
      </c>
      <c r="AG101" s="5">
        <f t="shared" si="51"/>
        <v>0</v>
      </c>
      <c r="AH101" s="5">
        <f t="shared" si="51"/>
        <v>0</v>
      </c>
      <c r="AI101" s="5">
        <f t="shared" si="51"/>
        <v>0</v>
      </c>
      <c r="AJ101" s="5">
        <f t="shared" si="51"/>
        <v>0</v>
      </c>
      <c r="AK101" s="5">
        <f t="shared" si="51"/>
        <v>0</v>
      </c>
      <c r="AL101" s="5">
        <f t="shared" si="51"/>
        <v>118.78488000000002</v>
      </c>
      <c r="AM101" s="5">
        <f t="shared" si="51"/>
        <v>0</v>
      </c>
      <c r="AN101" s="5">
        <f t="shared" si="51"/>
        <v>0</v>
      </c>
      <c r="AO101" s="5">
        <f t="shared" si="51"/>
        <v>0</v>
      </c>
      <c r="AP101" s="5">
        <f t="shared" si="51"/>
        <v>0</v>
      </c>
      <c r="AQ101" s="5">
        <f t="shared" si="51"/>
        <v>0</v>
      </c>
      <c r="AR101" s="5">
        <f t="shared" si="51"/>
        <v>0</v>
      </c>
      <c r="AS101" s="5">
        <f t="shared" si="51"/>
        <v>0</v>
      </c>
      <c r="AT101" s="5">
        <f t="shared" si="51"/>
        <v>2.4750000000000001</v>
      </c>
      <c r="AU101" s="5">
        <f t="shared" si="51"/>
        <v>0</v>
      </c>
      <c r="AV101" s="5">
        <f t="shared" si="51"/>
        <v>0</v>
      </c>
      <c r="AW101" s="5">
        <f t="shared" si="51"/>
        <v>0</v>
      </c>
      <c r="AX101" s="5">
        <f t="shared" si="51"/>
        <v>0</v>
      </c>
      <c r="AY101" s="5">
        <f t="shared" si="51"/>
        <v>0</v>
      </c>
      <c r="AZ101" s="5">
        <f t="shared" si="51"/>
        <v>0</v>
      </c>
      <c r="BA101" s="5">
        <f t="shared" si="51"/>
        <v>0</v>
      </c>
      <c r="BB101" s="5">
        <f t="shared" si="51"/>
        <v>1.735384</v>
      </c>
      <c r="BC101" s="5">
        <f t="shared" si="51"/>
        <v>0</v>
      </c>
      <c r="BD101" s="5">
        <f t="shared" si="51"/>
        <v>0</v>
      </c>
      <c r="BE101" s="5">
        <f t="shared" si="51"/>
        <v>0</v>
      </c>
      <c r="BF101" s="5">
        <f t="shared" si="51"/>
        <v>0</v>
      </c>
      <c r="BG101" s="5">
        <f t="shared" si="51"/>
        <v>0</v>
      </c>
      <c r="BH101" s="5">
        <f t="shared" si="51"/>
        <v>0</v>
      </c>
      <c r="BI101" s="5">
        <f t="shared" si="51"/>
        <v>0</v>
      </c>
      <c r="BJ101" s="5">
        <f t="shared" ref="BJ101:CO101" si="52">BJ99+BJ100</f>
        <v>0.73961599999999994</v>
      </c>
      <c r="BK101" s="5">
        <f t="shared" si="52"/>
        <v>0</v>
      </c>
      <c r="BL101" s="5">
        <f t="shared" si="52"/>
        <v>0</v>
      </c>
      <c r="BM101" s="5">
        <f t="shared" si="52"/>
        <v>0</v>
      </c>
      <c r="BN101" s="5">
        <f t="shared" si="52"/>
        <v>0</v>
      </c>
      <c r="BO101" s="5">
        <f t="shared" si="52"/>
        <v>0</v>
      </c>
      <c r="BP101" s="5">
        <f t="shared" si="52"/>
        <v>0</v>
      </c>
      <c r="BQ101" s="5">
        <f t="shared" si="52"/>
        <v>0</v>
      </c>
      <c r="BR101" s="5">
        <f t="shared" si="52"/>
        <v>0.15542799999999998</v>
      </c>
      <c r="BS101" s="5">
        <f t="shared" si="52"/>
        <v>0</v>
      </c>
      <c r="BT101" s="5">
        <f t="shared" si="52"/>
        <v>0</v>
      </c>
      <c r="BU101" s="5">
        <f t="shared" si="52"/>
        <v>0</v>
      </c>
      <c r="BV101" s="5">
        <f t="shared" si="52"/>
        <v>0</v>
      </c>
      <c r="BW101" s="5">
        <f t="shared" si="52"/>
        <v>0</v>
      </c>
      <c r="BX101" s="5">
        <f t="shared" si="52"/>
        <v>0</v>
      </c>
      <c r="BY101" s="5">
        <f t="shared" si="52"/>
        <v>0</v>
      </c>
      <c r="BZ101" s="5">
        <f t="shared" si="52"/>
        <v>0</v>
      </c>
      <c r="CA101" s="5">
        <f t="shared" si="52"/>
        <v>0</v>
      </c>
      <c r="CB101" s="5">
        <f t="shared" si="52"/>
        <v>0</v>
      </c>
      <c r="CC101" s="5">
        <f t="shared" si="52"/>
        <v>0</v>
      </c>
      <c r="CD101" s="5">
        <f t="shared" si="52"/>
        <v>0</v>
      </c>
      <c r="CE101" s="5">
        <f t="shared" si="52"/>
        <v>0</v>
      </c>
      <c r="CF101" s="5">
        <f t="shared" si="52"/>
        <v>0</v>
      </c>
      <c r="CG101" s="5">
        <f t="shared" si="52"/>
        <v>0</v>
      </c>
      <c r="CH101" s="5">
        <f t="shared" si="52"/>
        <v>0.36</v>
      </c>
      <c r="CI101" s="5">
        <f t="shared" si="52"/>
        <v>0</v>
      </c>
      <c r="CJ101" s="5">
        <f t="shared" si="52"/>
        <v>0</v>
      </c>
      <c r="CK101" s="5">
        <f t="shared" si="52"/>
        <v>0</v>
      </c>
      <c r="CL101" s="5">
        <f t="shared" si="52"/>
        <v>0</v>
      </c>
      <c r="CM101" s="5">
        <f t="shared" si="52"/>
        <v>0</v>
      </c>
      <c r="CN101" s="5">
        <f t="shared" si="52"/>
        <v>0</v>
      </c>
      <c r="CO101" s="5">
        <f t="shared" si="52"/>
        <v>0</v>
      </c>
      <c r="CP101" s="5">
        <f t="shared" ref="CP101:DM101" si="53">CP99+CP100</f>
        <v>2E-3</v>
      </c>
      <c r="CQ101" s="5">
        <f t="shared" si="53"/>
        <v>0</v>
      </c>
      <c r="CR101" s="5">
        <f t="shared" si="53"/>
        <v>0</v>
      </c>
      <c r="CS101" s="5">
        <f t="shared" si="53"/>
        <v>0</v>
      </c>
      <c r="CT101" s="5">
        <f t="shared" si="53"/>
        <v>0</v>
      </c>
      <c r="CU101" s="5">
        <f t="shared" si="53"/>
        <v>0</v>
      </c>
      <c r="CV101" s="5">
        <f t="shared" si="53"/>
        <v>0</v>
      </c>
      <c r="CW101" s="5">
        <f t="shared" si="53"/>
        <v>0</v>
      </c>
      <c r="CX101" s="5">
        <f t="shared" si="53"/>
        <v>119.52449600000001</v>
      </c>
      <c r="CY101" s="5">
        <f t="shared" si="53"/>
        <v>0</v>
      </c>
      <c r="CZ101" s="5">
        <f t="shared" si="53"/>
        <v>0</v>
      </c>
      <c r="DA101" s="5">
        <f t="shared" si="53"/>
        <v>0</v>
      </c>
      <c r="DB101" s="5">
        <f t="shared" si="53"/>
        <v>0</v>
      </c>
      <c r="DC101" s="5">
        <f t="shared" si="53"/>
        <v>0</v>
      </c>
      <c r="DD101" s="5">
        <f t="shared" si="53"/>
        <v>0</v>
      </c>
      <c r="DE101" s="5">
        <f t="shared" si="53"/>
        <v>0</v>
      </c>
      <c r="DF101" s="5">
        <f t="shared" si="53"/>
        <v>0</v>
      </c>
      <c r="DG101" s="5">
        <f t="shared" si="53"/>
        <v>0</v>
      </c>
      <c r="DH101" s="5">
        <f t="shared" si="53"/>
        <v>0</v>
      </c>
      <c r="DI101" s="5">
        <f t="shared" si="53"/>
        <v>0</v>
      </c>
      <c r="DJ101" s="5">
        <f t="shared" si="53"/>
        <v>0</v>
      </c>
      <c r="DK101" s="5">
        <f t="shared" si="53"/>
        <v>0</v>
      </c>
      <c r="DL101" s="5">
        <f t="shared" si="53"/>
        <v>0</v>
      </c>
      <c r="DM101" s="5">
        <f t="shared" si="53"/>
        <v>0</v>
      </c>
    </row>
    <row r="102" spans="1:117" ht="18.75" hidden="1">
      <c r="S102" s="3" t="s">
        <v>50</v>
      </c>
      <c r="T102" s="3" t="s">
        <v>53</v>
      </c>
      <c r="U102" s="3" t="s">
        <v>58</v>
      </c>
      <c r="V102" s="5">
        <f>0.72*($CX$101)</f>
        <v>86.05763712000001</v>
      </c>
      <c r="W102" s="5">
        <f>0.72*($CY$101)</f>
        <v>0</v>
      </c>
      <c r="X102" s="5">
        <f>0.72*($CZ$101)</f>
        <v>0</v>
      </c>
      <c r="Y102" s="5">
        <f>0.72*($DA$101)</f>
        <v>0</v>
      </c>
      <c r="AD102" s="5">
        <f>$V102</f>
        <v>86.05763712000001</v>
      </c>
      <c r="AE102" s="5">
        <f>$W102</f>
        <v>0</v>
      </c>
      <c r="AF102" s="5">
        <f>$X102</f>
        <v>0</v>
      </c>
      <c r="AG102" s="5">
        <f>$Y102</f>
        <v>0</v>
      </c>
    </row>
    <row r="103" spans="1:117" ht="18.75" hidden="1">
      <c r="S103" s="3" t="s">
        <v>50</v>
      </c>
      <c r="T103" s="3" t="s">
        <v>53</v>
      </c>
      <c r="U103" s="3" t="s">
        <v>59</v>
      </c>
      <c r="AD103" s="5">
        <f t="shared" ref="AD103:BI103" si="54">AD101+AD102</f>
        <v>330.58317600000004</v>
      </c>
      <c r="AE103" s="5">
        <f t="shared" si="54"/>
        <v>0</v>
      </c>
      <c r="AF103" s="5">
        <f t="shared" si="54"/>
        <v>0</v>
      </c>
      <c r="AG103" s="5">
        <f t="shared" si="54"/>
        <v>0</v>
      </c>
      <c r="AH103" s="5">
        <f t="shared" si="54"/>
        <v>0</v>
      </c>
      <c r="AI103" s="5">
        <f t="shared" si="54"/>
        <v>0</v>
      </c>
      <c r="AJ103" s="5">
        <f t="shared" si="54"/>
        <v>0</v>
      </c>
      <c r="AK103" s="5">
        <f t="shared" si="54"/>
        <v>0</v>
      </c>
      <c r="AL103" s="5">
        <f t="shared" si="54"/>
        <v>118.78488000000002</v>
      </c>
      <c r="AM103" s="5">
        <f t="shared" si="54"/>
        <v>0</v>
      </c>
      <c r="AN103" s="5">
        <f t="shared" si="54"/>
        <v>0</v>
      </c>
      <c r="AO103" s="5">
        <f t="shared" si="54"/>
        <v>0</v>
      </c>
      <c r="AP103" s="5">
        <f t="shared" si="54"/>
        <v>0</v>
      </c>
      <c r="AQ103" s="5">
        <f t="shared" si="54"/>
        <v>0</v>
      </c>
      <c r="AR103" s="5">
        <f t="shared" si="54"/>
        <v>0</v>
      </c>
      <c r="AS103" s="5">
        <f t="shared" si="54"/>
        <v>0</v>
      </c>
      <c r="AT103" s="5">
        <f t="shared" si="54"/>
        <v>2.4750000000000001</v>
      </c>
      <c r="AU103" s="5">
        <f t="shared" si="54"/>
        <v>0</v>
      </c>
      <c r="AV103" s="5">
        <f t="shared" si="54"/>
        <v>0</v>
      </c>
      <c r="AW103" s="5">
        <f t="shared" si="54"/>
        <v>0</v>
      </c>
      <c r="AX103" s="5">
        <f t="shared" si="54"/>
        <v>0</v>
      </c>
      <c r="AY103" s="5">
        <f t="shared" si="54"/>
        <v>0</v>
      </c>
      <c r="AZ103" s="5">
        <f t="shared" si="54"/>
        <v>0</v>
      </c>
      <c r="BA103" s="5">
        <f t="shared" si="54"/>
        <v>0</v>
      </c>
      <c r="BB103" s="5">
        <f t="shared" si="54"/>
        <v>1.735384</v>
      </c>
      <c r="BC103" s="5">
        <f t="shared" si="54"/>
        <v>0</v>
      </c>
      <c r="BD103" s="5">
        <f t="shared" si="54"/>
        <v>0</v>
      </c>
      <c r="BE103" s="5">
        <f t="shared" si="54"/>
        <v>0</v>
      </c>
      <c r="BF103" s="5">
        <f t="shared" si="54"/>
        <v>0</v>
      </c>
      <c r="BG103" s="5">
        <f t="shared" si="54"/>
        <v>0</v>
      </c>
      <c r="BH103" s="5">
        <f t="shared" si="54"/>
        <v>0</v>
      </c>
      <c r="BI103" s="5">
        <f t="shared" si="54"/>
        <v>0</v>
      </c>
      <c r="BJ103" s="5">
        <f t="shared" ref="BJ103:CO103" si="55">BJ101+BJ102</f>
        <v>0.73961599999999994</v>
      </c>
      <c r="BK103" s="5">
        <f t="shared" si="55"/>
        <v>0</v>
      </c>
      <c r="BL103" s="5">
        <f t="shared" si="55"/>
        <v>0</v>
      </c>
      <c r="BM103" s="5">
        <f t="shared" si="55"/>
        <v>0</v>
      </c>
      <c r="BN103" s="5">
        <f t="shared" si="55"/>
        <v>0</v>
      </c>
      <c r="BO103" s="5">
        <f t="shared" si="55"/>
        <v>0</v>
      </c>
      <c r="BP103" s="5">
        <f t="shared" si="55"/>
        <v>0</v>
      </c>
      <c r="BQ103" s="5">
        <f t="shared" si="55"/>
        <v>0</v>
      </c>
      <c r="BR103" s="5">
        <f t="shared" si="55"/>
        <v>0.15542799999999998</v>
      </c>
      <c r="BS103" s="5">
        <f t="shared" si="55"/>
        <v>0</v>
      </c>
      <c r="BT103" s="5">
        <f t="shared" si="55"/>
        <v>0</v>
      </c>
      <c r="BU103" s="5">
        <f t="shared" si="55"/>
        <v>0</v>
      </c>
      <c r="BV103" s="5">
        <f t="shared" si="55"/>
        <v>0</v>
      </c>
      <c r="BW103" s="5">
        <f t="shared" si="55"/>
        <v>0</v>
      </c>
      <c r="BX103" s="5">
        <f t="shared" si="55"/>
        <v>0</v>
      </c>
      <c r="BY103" s="5">
        <f t="shared" si="55"/>
        <v>0</v>
      </c>
      <c r="BZ103" s="5">
        <f t="shared" si="55"/>
        <v>0</v>
      </c>
      <c r="CA103" s="5">
        <f t="shared" si="55"/>
        <v>0</v>
      </c>
      <c r="CB103" s="5">
        <f t="shared" si="55"/>
        <v>0</v>
      </c>
      <c r="CC103" s="5">
        <f t="shared" si="55"/>
        <v>0</v>
      </c>
      <c r="CD103" s="5">
        <f t="shared" si="55"/>
        <v>0</v>
      </c>
      <c r="CE103" s="5">
        <f t="shared" si="55"/>
        <v>0</v>
      </c>
      <c r="CF103" s="5">
        <f t="shared" si="55"/>
        <v>0</v>
      </c>
      <c r="CG103" s="5">
        <f t="shared" si="55"/>
        <v>0</v>
      </c>
      <c r="CH103" s="5">
        <f t="shared" si="55"/>
        <v>0.36</v>
      </c>
      <c r="CI103" s="5">
        <f t="shared" si="55"/>
        <v>0</v>
      </c>
      <c r="CJ103" s="5">
        <f t="shared" si="55"/>
        <v>0</v>
      </c>
      <c r="CK103" s="5">
        <f t="shared" si="55"/>
        <v>0</v>
      </c>
      <c r="CL103" s="5">
        <f t="shared" si="55"/>
        <v>0</v>
      </c>
      <c r="CM103" s="5">
        <f t="shared" si="55"/>
        <v>0</v>
      </c>
      <c r="CN103" s="5">
        <f t="shared" si="55"/>
        <v>0</v>
      </c>
      <c r="CO103" s="5">
        <f t="shared" si="55"/>
        <v>0</v>
      </c>
      <c r="CP103" s="5">
        <f t="shared" ref="CP103:DM103" si="56">CP101+CP102</f>
        <v>2E-3</v>
      </c>
      <c r="CQ103" s="5">
        <f t="shared" si="56"/>
        <v>0</v>
      </c>
      <c r="CR103" s="5">
        <f t="shared" si="56"/>
        <v>0</v>
      </c>
      <c r="CS103" s="5">
        <f t="shared" si="56"/>
        <v>0</v>
      </c>
      <c r="CT103" s="5">
        <f t="shared" si="56"/>
        <v>0</v>
      </c>
      <c r="CU103" s="5">
        <f t="shared" si="56"/>
        <v>0</v>
      </c>
      <c r="CV103" s="5">
        <f t="shared" si="56"/>
        <v>0</v>
      </c>
      <c r="CW103" s="5">
        <f t="shared" si="56"/>
        <v>0</v>
      </c>
      <c r="CX103" s="5">
        <f t="shared" si="56"/>
        <v>119.52449600000001</v>
      </c>
      <c r="CY103" s="5">
        <f t="shared" si="56"/>
        <v>0</v>
      </c>
      <c r="CZ103" s="5">
        <f t="shared" si="56"/>
        <v>0</v>
      </c>
      <c r="DA103" s="5">
        <f t="shared" si="56"/>
        <v>0</v>
      </c>
      <c r="DB103" s="5">
        <f t="shared" si="56"/>
        <v>0</v>
      </c>
      <c r="DC103" s="5">
        <f t="shared" si="56"/>
        <v>0</v>
      </c>
      <c r="DD103" s="5">
        <f t="shared" si="56"/>
        <v>0</v>
      </c>
      <c r="DE103" s="5">
        <f t="shared" si="56"/>
        <v>0</v>
      </c>
      <c r="DF103" s="5">
        <f t="shared" si="56"/>
        <v>0</v>
      </c>
      <c r="DG103" s="5">
        <f t="shared" si="56"/>
        <v>0</v>
      </c>
      <c r="DH103" s="5">
        <f t="shared" si="56"/>
        <v>0</v>
      </c>
      <c r="DI103" s="5">
        <f t="shared" si="56"/>
        <v>0</v>
      </c>
      <c r="DJ103" s="5">
        <f t="shared" si="56"/>
        <v>0</v>
      </c>
      <c r="DK103" s="5">
        <f t="shared" si="56"/>
        <v>0</v>
      </c>
      <c r="DL103" s="5">
        <f t="shared" si="56"/>
        <v>0</v>
      </c>
      <c r="DM103" s="5">
        <f t="shared" si="56"/>
        <v>0</v>
      </c>
    </row>
    <row r="104" spans="1:117" ht="18.75" hidden="1">
      <c r="S104" s="3" t="s">
        <v>50</v>
      </c>
      <c r="T104" s="3" t="s">
        <v>53</v>
      </c>
      <c r="U104" s="3" t="s">
        <v>60</v>
      </c>
      <c r="V104" s="5">
        <f>($AD$104)+0+0+0</f>
        <v>66.116635200000005</v>
      </c>
      <c r="W104" s="5">
        <f>0+($AE$104)+0+0</f>
        <v>0</v>
      </c>
      <c r="X104" s="5">
        <f>0+0+($AF$104)+0</f>
        <v>0</v>
      </c>
      <c r="Y104" s="5">
        <f>0+0+0+($AG$104)</f>
        <v>0</v>
      </c>
      <c r="AD104" s="5">
        <f>0.2*($AD$103)</f>
        <v>66.116635200000005</v>
      </c>
      <c r="AE104" s="5">
        <f>0.2*($AE$103)</f>
        <v>0</v>
      </c>
      <c r="AF104" s="5">
        <f>0.2*($AF$103)</f>
        <v>0</v>
      </c>
      <c r="AG104" s="5">
        <f>0.2*($AG$103)</f>
        <v>0</v>
      </c>
    </row>
    <row r="105" spans="1:117" ht="18.75" hidden="1">
      <c r="S105" s="3" t="s">
        <v>50</v>
      </c>
      <c r="T105" s="3" t="s">
        <v>53</v>
      </c>
      <c r="U105" s="3" t="s">
        <v>61</v>
      </c>
      <c r="AD105" s="5">
        <f t="shared" ref="AD105:BI105" si="57">AD103+AD104</f>
        <v>396.69981120000006</v>
      </c>
      <c r="AE105" s="5">
        <f t="shared" si="57"/>
        <v>0</v>
      </c>
      <c r="AF105" s="5">
        <f t="shared" si="57"/>
        <v>0</v>
      </c>
      <c r="AG105" s="5">
        <f t="shared" si="57"/>
        <v>0</v>
      </c>
      <c r="AH105" s="5">
        <f t="shared" si="57"/>
        <v>0</v>
      </c>
      <c r="AI105" s="5">
        <f t="shared" si="57"/>
        <v>0</v>
      </c>
      <c r="AJ105" s="5">
        <f t="shared" si="57"/>
        <v>0</v>
      </c>
      <c r="AK105" s="5">
        <f t="shared" si="57"/>
        <v>0</v>
      </c>
      <c r="AL105" s="5">
        <f t="shared" si="57"/>
        <v>118.78488000000002</v>
      </c>
      <c r="AM105" s="5">
        <f t="shared" si="57"/>
        <v>0</v>
      </c>
      <c r="AN105" s="5">
        <f t="shared" si="57"/>
        <v>0</v>
      </c>
      <c r="AO105" s="5">
        <f t="shared" si="57"/>
        <v>0</v>
      </c>
      <c r="AP105" s="5">
        <f t="shared" si="57"/>
        <v>0</v>
      </c>
      <c r="AQ105" s="5">
        <f t="shared" si="57"/>
        <v>0</v>
      </c>
      <c r="AR105" s="5">
        <f t="shared" si="57"/>
        <v>0</v>
      </c>
      <c r="AS105" s="5">
        <f t="shared" si="57"/>
        <v>0</v>
      </c>
      <c r="AT105" s="5">
        <f t="shared" si="57"/>
        <v>2.4750000000000001</v>
      </c>
      <c r="AU105" s="5">
        <f t="shared" si="57"/>
        <v>0</v>
      </c>
      <c r="AV105" s="5">
        <f t="shared" si="57"/>
        <v>0</v>
      </c>
      <c r="AW105" s="5">
        <f t="shared" si="57"/>
        <v>0</v>
      </c>
      <c r="AX105" s="5">
        <f t="shared" si="57"/>
        <v>0</v>
      </c>
      <c r="AY105" s="5">
        <f t="shared" si="57"/>
        <v>0</v>
      </c>
      <c r="AZ105" s="5">
        <f t="shared" si="57"/>
        <v>0</v>
      </c>
      <c r="BA105" s="5">
        <f t="shared" si="57"/>
        <v>0</v>
      </c>
      <c r="BB105" s="5">
        <f t="shared" si="57"/>
        <v>1.735384</v>
      </c>
      <c r="BC105" s="5">
        <f t="shared" si="57"/>
        <v>0</v>
      </c>
      <c r="BD105" s="5">
        <f t="shared" si="57"/>
        <v>0</v>
      </c>
      <c r="BE105" s="5">
        <f t="shared" si="57"/>
        <v>0</v>
      </c>
      <c r="BF105" s="5">
        <f t="shared" si="57"/>
        <v>0</v>
      </c>
      <c r="BG105" s="5">
        <f t="shared" si="57"/>
        <v>0</v>
      </c>
      <c r="BH105" s="5">
        <f t="shared" si="57"/>
        <v>0</v>
      </c>
      <c r="BI105" s="5">
        <f t="shared" si="57"/>
        <v>0</v>
      </c>
      <c r="BJ105" s="5">
        <f t="shared" ref="BJ105:CO105" si="58">BJ103+BJ104</f>
        <v>0.73961599999999994</v>
      </c>
      <c r="BK105" s="5">
        <f t="shared" si="58"/>
        <v>0</v>
      </c>
      <c r="BL105" s="5">
        <f t="shared" si="58"/>
        <v>0</v>
      </c>
      <c r="BM105" s="5">
        <f t="shared" si="58"/>
        <v>0</v>
      </c>
      <c r="BN105" s="5">
        <f t="shared" si="58"/>
        <v>0</v>
      </c>
      <c r="BO105" s="5">
        <f t="shared" si="58"/>
        <v>0</v>
      </c>
      <c r="BP105" s="5">
        <f t="shared" si="58"/>
        <v>0</v>
      </c>
      <c r="BQ105" s="5">
        <f t="shared" si="58"/>
        <v>0</v>
      </c>
      <c r="BR105" s="5">
        <f t="shared" si="58"/>
        <v>0.15542799999999998</v>
      </c>
      <c r="BS105" s="5">
        <f t="shared" si="58"/>
        <v>0</v>
      </c>
      <c r="BT105" s="5">
        <f t="shared" si="58"/>
        <v>0</v>
      </c>
      <c r="BU105" s="5">
        <f t="shared" si="58"/>
        <v>0</v>
      </c>
      <c r="BV105" s="5">
        <f t="shared" si="58"/>
        <v>0</v>
      </c>
      <c r="BW105" s="5">
        <f t="shared" si="58"/>
        <v>0</v>
      </c>
      <c r="BX105" s="5">
        <f t="shared" si="58"/>
        <v>0</v>
      </c>
      <c r="BY105" s="5">
        <f t="shared" si="58"/>
        <v>0</v>
      </c>
      <c r="BZ105" s="5">
        <f t="shared" si="58"/>
        <v>0</v>
      </c>
      <c r="CA105" s="5">
        <f t="shared" si="58"/>
        <v>0</v>
      </c>
      <c r="CB105" s="5">
        <f t="shared" si="58"/>
        <v>0</v>
      </c>
      <c r="CC105" s="5">
        <f t="shared" si="58"/>
        <v>0</v>
      </c>
      <c r="CD105" s="5">
        <f t="shared" si="58"/>
        <v>0</v>
      </c>
      <c r="CE105" s="5">
        <f t="shared" si="58"/>
        <v>0</v>
      </c>
      <c r="CF105" s="5">
        <f t="shared" si="58"/>
        <v>0</v>
      </c>
      <c r="CG105" s="5">
        <f t="shared" si="58"/>
        <v>0</v>
      </c>
      <c r="CH105" s="5">
        <f t="shared" si="58"/>
        <v>0.36</v>
      </c>
      <c r="CI105" s="5">
        <f t="shared" si="58"/>
        <v>0</v>
      </c>
      <c r="CJ105" s="5">
        <f t="shared" si="58"/>
        <v>0</v>
      </c>
      <c r="CK105" s="5">
        <f t="shared" si="58"/>
        <v>0</v>
      </c>
      <c r="CL105" s="5">
        <f t="shared" si="58"/>
        <v>0</v>
      </c>
      <c r="CM105" s="5">
        <f t="shared" si="58"/>
        <v>0</v>
      </c>
      <c r="CN105" s="5">
        <f t="shared" si="58"/>
        <v>0</v>
      </c>
      <c r="CO105" s="5">
        <f t="shared" si="58"/>
        <v>0</v>
      </c>
      <c r="CP105" s="5">
        <f t="shared" ref="CP105:DM105" si="59">CP103+CP104</f>
        <v>2E-3</v>
      </c>
      <c r="CQ105" s="5">
        <f t="shared" si="59"/>
        <v>0</v>
      </c>
      <c r="CR105" s="5">
        <f t="shared" si="59"/>
        <v>0</v>
      </c>
      <c r="CS105" s="5">
        <f t="shared" si="59"/>
        <v>0</v>
      </c>
      <c r="CT105" s="5">
        <f t="shared" si="59"/>
        <v>0</v>
      </c>
      <c r="CU105" s="5">
        <f t="shared" si="59"/>
        <v>0</v>
      </c>
      <c r="CV105" s="5">
        <f t="shared" si="59"/>
        <v>0</v>
      </c>
      <c r="CW105" s="5">
        <f t="shared" si="59"/>
        <v>0</v>
      </c>
      <c r="CX105" s="5">
        <f t="shared" si="59"/>
        <v>119.52449600000001</v>
      </c>
      <c r="CY105" s="5">
        <f t="shared" si="59"/>
        <v>0</v>
      </c>
      <c r="CZ105" s="5">
        <f t="shared" si="59"/>
        <v>0</v>
      </c>
      <c r="DA105" s="5">
        <f t="shared" si="59"/>
        <v>0</v>
      </c>
      <c r="DB105" s="5">
        <f t="shared" si="59"/>
        <v>0</v>
      </c>
      <c r="DC105" s="5">
        <f t="shared" si="59"/>
        <v>0</v>
      </c>
      <c r="DD105" s="5">
        <f t="shared" si="59"/>
        <v>0</v>
      </c>
      <c r="DE105" s="5">
        <f t="shared" si="59"/>
        <v>0</v>
      </c>
      <c r="DF105" s="5">
        <f t="shared" si="59"/>
        <v>0</v>
      </c>
      <c r="DG105" s="5">
        <f t="shared" si="59"/>
        <v>0</v>
      </c>
      <c r="DH105" s="5">
        <f t="shared" si="59"/>
        <v>0</v>
      </c>
      <c r="DI105" s="5">
        <f t="shared" si="59"/>
        <v>0</v>
      </c>
      <c r="DJ105" s="5">
        <f t="shared" si="59"/>
        <v>0</v>
      </c>
      <c r="DK105" s="5">
        <f t="shared" si="59"/>
        <v>0</v>
      </c>
      <c r="DL105" s="5">
        <f t="shared" si="59"/>
        <v>0</v>
      </c>
      <c r="DM105" s="5">
        <f t="shared" si="59"/>
        <v>0</v>
      </c>
    </row>
    <row r="106" spans="1:117" ht="24">
      <c r="A106" s="1" t="s">
        <v>90</v>
      </c>
      <c r="B106" s="6" t="s">
        <v>91</v>
      </c>
      <c r="C106" s="6" t="s">
        <v>92</v>
      </c>
      <c r="D106" s="7" t="s">
        <v>93</v>
      </c>
      <c r="G106" s="7">
        <f>0.04</f>
        <v>0.04</v>
      </c>
    </row>
    <row r="107" spans="1:117" ht="12">
      <c r="A107" s="1"/>
      <c r="B107" s="1"/>
      <c r="C107" s="1" t="s">
        <v>66</v>
      </c>
      <c r="D107" s="7"/>
      <c r="E107" s="7"/>
      <c r="F107" s="8">
        <v>1</v>
      </c>
      <c r="G107" s="7"/>
      <c r="H107" s="9">
        <f>$AL$96+$AP$96+$AM$96+$AQ$96+$AN$96+$AR$96+$AO$96+$AS$96</f>
        <v>93.15</v>
      </c>
      <c r="I107" s="8">
        <v>1</v>
      </c>
      <c r="J107" s="10">
        <f>$AL$97+$AP$97+$AM$97+$AQ$97+$AN$97+$AR$97+$AO$97+$AS$97</f>
        <v>3.7260000000000004</v>
      </c>
      <c r="K107" s="8">
        <v>31.88</v>
      </c>
      <c r="L107" s="10">
        <f>$AL$103+$AP$103+$AM$103+$AQ$103+$AN$103+$AR$103+$AO$103+$AS$103</f>
        <v>118.78488000000002</v>
      </c>
      <c r="M107" s="11" t="s">
        <v>67</v>
      </c>
    </row>
    <row r="108" spans="1:117" ht="12">
      <c r="A108" s="1"/>
      <c r="B108" s="1"/>
      <c r="C108" s="1" t="s">
        <v>34</v>
      </c>
      <c r="D108" s="7"/>
      <c r="E108" s="7"/>
      <c r="F108" s="8">
        <v>1</v>
      </c>
      <c r="G108" s="7"/>
      <c r="H108" s="9">
        <f>$AT$96+$AX$96+$AU$96+$AY$96+$AV$96+$AZ$96+$AW$96+$BA$96</f>
        <v>5.5</v>
      </c>
      <c r="I108" s="8"/>
      <c r="J108" s="10">
        <f>$AT$97+$AX$97+$AU$97+$AY$97+$AV$97+$AZ$97+$AW$97+$BA$97</f>
        <v>0.22</v>
      </c>
      <c r="K108" s="8">
        <v>11.25</v>
      </c>
      <c r="L108" s="10">
        <f>$AT$103+$AX$103+$AU$103+$AY$103+$AV$103+$AZ$103+$AW$103+$BA$103</f>
        <v>2.4750000000000001</v>
      </c>
      <c r="M108" s="11" t="s">
        <v>94</v>
      </c>
    </row>
    <row r="109" spans="1:117" ht="12">
      <c r="A109" s="1"/>
      <c r="B109" s="1"/>
      <c r="C109" s="1" t="s">
        <v>95</v>
      </c>
      <c r="D109" s="7"/>
      <c r="E109" s="7"/>
      <c r="F109" s="8">
        <v>1</v>
      </c>
      <c r="G109" s="7"/>
      <c r="H109" s="9">
        <f>$BJ$96+$BN$96+$BK$96+$BO$96+$BL$96+$BP$96+$BM$96+$BQ$96</f>
        <v>0.57999999999999996</v>
      </c>
      <c r="I109" s="8">
        <v>1</v>
      </c>
      <c r="J109" s="10">
        <f>$BJ$97+$BN$97+$BK$97+$BO$97+$BL$97+$BP$97+$BM$97+$BQ$97</f>
        <v>2.3199999999999998E-2</v>
      </c>
      <c r="K109" s="8">
        <v>31.88</v>
      </c>
      <c r="L109" s="10">
        <f>$BJ$103+$BN$103+$BK$103+$BO$103+$BL$103+$BP$103+$BM$103+$BQ$103</f>
        <v>0.73961599999999994</v>
      </c>
      <c r="M109" s="11" t="s">
        <v>96</v>
      </c>
    </row>
    <row r="110" spans="1:117" ht="12">
      <c r="A110" s="1"/>
      <c r="B110" s="1"/>
      <c r="C110" s="1" t="s">
        <v>88</v>
      </c>
      <c r="D110" s="7"/>
      <c r="E110" s="7"/>
      <c r="F110" s="8">
        <v>1</v>
      </c>
      <c r="G110" s="7"/>
      <c r="H110" s="9">
        <f>$BR$96+$BV$96+$BS$96+$BW$96+$BT$96+$BX$96+$BU$96+$BY$96</f>
        <v>0.49</v>
      </c>
      <c r="I110" s="8"/>
      <c r="J110" s="10">
        <f>$BR$97+$BV$97+$BS$97+$BW$97+$BT$97+$BX$97+$BU$97+$BY$97</f>
        <v>1.9599999999999999E-2</v>
      </c>
      <c r="K110" s="8">
        <v>7.93</v>
      </c>
      <c r="L110" s="10">
        <f>$BR$103+$BV$103+$BS$103+$BW$103+$BT$103+$BX$103+$BU$103+$BY$103</f>
        <v>0.15542799999999998</v>
      </c>
      <c r="M110" s="11" t="s">
        <v>89</v>
      </c>
    </row>
    <row r="111" spans="1:117" ht="12">
      <c r="A111" s="1"/>
      <c r="B111" s="1"/>
      <c r="C111" s="1" t="s">
        <v>68</v>
      </c>
      <c r="D111" s="8" t="s">
        <v>69</v>
      </c>
      <c r="E111" s="12">
        <f>($CH$96+$CL$96+$CI$96+$CM$96+$CJ$96+$CN$96+$CK$96+$CO$96)/1</f>
        <v>9</v>
      </c>
      <c r="F111" s="8">
        <v>1</v>
      </c>
      <c r="G111" s="12">
        <f>$CH$97+$CL$97+$CI$97+$CM$97+$CJ$97+$CN$97+$CK$97+$CO$97</f>
        <v>0.36</v>
      </c>
    </row>
    <row r="112" spans="1:117" ht="12">
      <c r="A112" s="1"/>
      <c r="B112" s="1"/>
      <c r="C112" s="1" t="s">
        <v>97</v>
      </c>
      <c r="D112" s="8" t="s">
        <v>69</v>
      </c>
      <c r="E112" s="8">
        <f>($CP$96+$CT$96+$CQ$96+$CU$96+$CR$96+$CV$96+$CS$96+$CW$96)/1</f>
        <v>0.05</v>
      </c>
      <c r="F112" s="8">
        <v>1</v>
      </c>
      <c r="G112" s="8">
        <f>$CP$97+$CT$97+$CQ$97+$CU$97+$CR$97+$CV$97+$CS$97+$CW$97</f>
        <v>2E-3</v>
      </c>
    </row>
    <row r="113" spans="1:117" ht="12">
      <c r="A113" s="1"/>
      <c r="B113" s="1"/>
      <c r="C113" s="1" t="s">
        <v>70</v>
      </c>
      <c r="D113" s="7"/>
      <c r="E113" s="7"/>
      <c r="F113" s="7"/>
      <c r="G113" s="7"/>
      <c r="H113" s="9">
        <f>$AD$96+$AH$96+$AE$96+$AI$96+$AF$96+$AJ$96+$AG$96+$AK$96</f>
        <v>99.14</v>
      </c>
      <c r="I113" s="8"/>
      <c r="J113" s="10">
        <f>$AD$97+$AH$97+$AE$97+$AI$97+$AF$97+$AJ$97+$AG$97+$AK$97</f>
        <v>3.9656000000000002</v>
      </c>
      <c r="K113" s="8"/>
      <c r="L113" s="10">
        <f>$AD$99+$AH$99+$AE$99+$AI$99+$AF$99+$AJ$99+$AG$99+$AK$99</f>
        <v>121.41530800000001</v>
      </c>
      <c r="M113" s="11" t="s">
        <v>71</v>
      </c>
    </row>
    <row r="114" spans="1:117" ht="18.75" hidden="1">
      <c r="V114" s="29" t="s">
        <v>31</v>
      </c>
      <c r="W114" s="30"/>
      <c r="X114" s="30"/>
      <c r="Y114" s="30"/>
      <c r="Z114" s="30"/>
      <c r="AA114" s="30"/>
      <c r="AB114" s="30"/>
      <c r="AC114" s="31"/>
      <c r="AD114" s="29" t="s">
        <v>32</v>
      </c>
      <c r="AE114" s="30"/>
      <c r="AF114" s="30"/>
      <c r="AG114" s="30"/>
      <c r="AH114" s="30"/>
      <c r="AI114" s="30"/>
      <c r="AJ114" s="30"/>
      <c r="AK114" s="31"/>
      <c r="AL114" s="29" t="s">
        <v>33</v>
      </c>
      <c r="AM114" s="30"/>
      <c r="AN114" s="30"/>
      <c r="AO114" s="30"/>
      <c r="AP114" s="30"/>
      <c r="AQ114" s="30"/>
      <c r="AR114" s="30"/>
      <c r="AS114" s="31"/>
      <c r="AT114" s="29" t="s">
        <v>34</v>
      </c>
      <c r="AU114" s="30"/>
      <c r="AV114" s="30"/>
      <c r="AW114" s="30"/>
      <c r="AX114" s="30"/>
      <c r="AY114" s="30"/>
      <c r="AZ114" s="30"/>
      <c r="BA114" s="31"/>
      <c r="BB114" s="29" t="s">
        <v>35</v>
      </c>
      <c r="BC114" s="30"/>
      <c r="BD114" s="30"/>
      <c r="BE114" s="30"/>
      <c r="BF114" s="30"/>
      <c r="BG114" s="30"/>
      <c r="BH114" s="30"/>
      <c r="BI114" s="31"/>
      <c r="BJ114" s="29" t="s">
        <v>36</v>
      </c>
      <c r="BK114" s="30"/>
      <c r="BL114" s="30"/>
      <c r="BM114" s="30"/>
      <c r="BN114" s="30"/>
      <c r="BO114" s="30"/>
      <c r="BP114" s="30"/>
      <c r="BQ114" s="31"/>
      <c r="BR114" s="29" t="s">
        <v>37</v>
      </c>
      <c r="BS114" s="30"/>
      <c r="BT114" s="30"/>
      <c r="BU114" s="30"/>
      <c r="BV114" s="30"/>
      <c r="BW114" s="30"/>
      <c r="BX114" s="30"/>
      <c r="BY114" s="31"/>
      <c r="BZ114" s="29" t="s">
        <v>38</v>
      </c>
      <c r="CA114" s="30"/>
      <c r="CB114" s="30"/>
      <c r="CC114" s="30"/>
      <c r="CD114" s="30"/>
      <c r="CE114" s="30"/>
      <c r="CF114" s="30"/>
      <c r="CG114" s="31"/>
      <c r="CH114" s="29" t="s">
        <v>39</v>
      </c>
      <c r="CI114" s="30"/>
      <c r="CJ114" s="30"/>
      <c r="CK114" s="30"/>
      <c r="CL114" s="30"/>
      <c r="CM114" s="30"/>
      <c r="CN114" s="30"/>
      <c r="CO114" s="31"/>
      <c r="CP114" s="29" t="s">
        <v>40</v>
      </c>
      <c r="CQ114" s="30"/>
      <c r="CR114" s="30"/>
      <c r="CS114" s="30"/>
      <c r="CT114" s="30"/>
      <c r="CU114" s="30"/>
      <c r="CV114" s="30"/>
      <c r="CW114" s="31"/>
      <c r="CX114" s="29" t="s">
        <v>41</v>
      </c>
      <c r="CY114" s="30"/>
      <c r="CZ114" s="30"/>
      <c r="DA114" s="30"/>
      <c r="DB114" s="30"/>
      <c r="DC114" s="30"/>
      <c r="DD114" s="30"/>
      <c r="DE114" s="31"/>
      <c r="DF114" s="29" t="s">
        <v>42</v>
      </c>
      <c r="DG114" s="30"/>
      <c r="DH114" s="30"/>
      <c r="DI114" s="30"/>
      <c r="DJ114" s="30"/>
      <c r="DK114" s="30"/>
      <c r="DL114" s="30"/>
      <c r="DM114" s="31"/>
    </row>
    <row r="115" spans="1:117" ht="18.75" hidden="1">
      <c r="V115" s="29" t="s">
        <v>43</v>
      </c>
      <c r="W115" s="30"/>
      <c r="X115" s="30"/>
      <c r="Y115" s="31"/>
      <c r="Z115" s="29" t="s">
        <v>44</v>
      </c>
      <c r="AA115" s="30"/>
      <c r="AB115" s="30"/>
      <c r="AC115" s="31"/>
      <c r="AD115" s="29" t="s">
        <v>43</v>
      </c>
      <c r="AE115" s="30"/>
      <c r="AF115" s="30"/>
      <c r="AG115" s="31"/>
      <c r="AH115" s="29" t="s">
        <v>44</v>
      </c>
      <c r="AI115" s="30"/>
      <c r="AJ115" s="30"/>
      <c r="AK115" s="31"/>
      <c r="AL115" s="29" t="s">
        <v>43</v>
      </c>
      <c r="AM115" s="30"/>
      <c r="AN115" s="30"/>
      <c r="AO115" s="31"/>
      <c r="AP115" s="29" t="s">
        <v>44</v>
      </c>
      <c r="AQ115" s="30"/>
      <c r="AR115" s="30"/>
      <c r="AS115" s="31"/>
      <c r="AT115" s="29" t="s">
        <v>43</v>
      </c>
      <c r="AU115" s="30"/>
      <c r="AV115" s="30"/>
      <c r="AW115" s="31"/>
      <c r="AX115" s="29" t="s">
        <v>44</v>
      </c>
      <c r="AY115" s="30"/>
      <c r="AZ115" s="30"/>
      <c r="BA115" s="31"/>
      <c r="BB115" s="29" t="s">
        <v>43</v>
      </c>
      <c r="BC115" s="30"/>
      <c r="BD115" s="30"/>
      <c r="BE115" s="31"/>
      <c r="BF115" s="29" t="s">
        <v>44</v>
      </c>
      <c r="BG115" s="30"/>
      <c r="BH115" s="30"/>
      <c r="BI115" s="31"/>
      <c r="BJ115" s="29" t="s">
        <v>43</v>
      </c>
      <c r="BK115" s="30"/>
      <c r="BL115" s="30"/>
      <c r="BM115" s="31"/>
      <c r="BN115" s="29" t="s">
        <v>44</v>
      </c>
      <c r="BO115" s="30"/>
      <c r="BP115" s="30"/>
      <c r="BQ115" s="31"/>
      <c r="BR115" s="29" t="s">
        <v>43</v>
      </c>
      <c r="BS115" s="30"/>
      <c r="BT115" s="30"/>
      <c r="BU115" s="31"/>
      <c r="BV115" s="29" t="s">
        <v>44</v>
      </c>
      <c r="BW115" s="30"/>
      <c r="BX115" s="30"/>
      <c r="BY115" s="31"/>
      <c r="BZ115" s="29" t="s">
        <v>43</v>
      </c>
      <c r="CA115" s="30"/>
      <c r="CB115" s="30"/>
      <c r="CC115" s="31"/>
      <c r="CD115" s="29" t="s">
        <v>44</v>
      </c>
      <c r="CE115" s="30"/>
      <c r="CF115" s="30"/>
      <c r="CG115" s="31"/>
      <c r="CH115" s="29" t="s">
        <v>43</v>
      </c>
      <c r="CI115" s="30"/>
      <c r="CJ115" s="30"/>
      <c r="CK115" s="31"/>
      <c r="CL115" s="29" t="s">
        <v>44</v>
      </c>
      <c r="CM115" s="30"/>
      <c r="CN115" s="30"/>
      <c r="CO115" s="31"/>
      <c r="CP115" s="29" t="s">
        <v>43</v>
      </c>
      <c r="CQ115" s="30"/>
      <c r="CR115" s="30"/>
      <c r="CS115" s="31"/>
      <c r="CT115" s="29" t="s">
        <v>44</v>
      </c>
      <c r="CU115" s="30"/>
      <c r="CV115" s="30"/>
      <c r="CW115" s="31"/>
      <c r="CX115" s="29" t="s">
        <v>43</v>
      </c>
      <c r="CY115" s="30"/>
      <c r="CZ115" s="30"/>
      <c r="DA115" s="31"/>
      <c r="DB115" s="29" t="s">
        <v>44</v>
      </c>
      <c r="DC115" s="30"/>
      <c r="DD115" s="30"/>
      <c r="DE115" s="31"/>
      <c r="DF115" s="29" t="s">
        <v>43</v>
      </c>
      <c r="DG115" s="30"/>
      <c r="DH115" s="30"/>
      <c r="DI115" s="31"/>
      <c r="DJ115" s="29" t="s">
        <v>44</v>
      </c>
      <c r="DK115" s="30"/>
      <c r="DL115" s="30"/>
      <c r="DM115" s="31"/>
    </row>
    <row r="116" spans="1:117" ht="18.75" hidden="1">
      <c r="U116" s="15">
        <f>$G$125</f>
        <v>40</v>
      </c>
      <c r="V116" s="3" t="s">
        <v>45</v>
      </c>
      <c r="W116" s="3" t="s">
        <v>46</v>
      </c>
      <c r="X116" s="3" t="s">
        <v>47</v>
      </c>
      <c r="Y116" s="3" t="s">
        <v>48</v>
      </c>
      <c r="Z116" s="3" t="s">
        <v>45</v>
      </c>
      <c r="AA116" s="3" t="s">
        <v>46</v>
      </c>
      <c r="AB116" s="3" t="s">
        <v>47</v>
      </c>
      <c r="AC116" s="3" t="s">
        <v>48</v>
      </c>
      <c r="AD116" s="3" t="s">
        <v>45</v>
      </c>
      <c r="AE116" s="3" t="s">
        <v>46</v>
      </c>
      <c r="AF116" s="3" t="s">
        <v>47</v>
      </c>
      <c r="AG116" s="3" t="s">
        <v>48</v>
      </c>
      <c r="AH116" s="3" t="s">
        <v>45</v>
      </c>
      <c r="AI116" s="3" t="s">
        <v>46</v>
      </c>
      <c r="AJ116" s="3" t="s">
        <v>47</v>
      </c>
      <c r="AK116" s="3" t="s">
        <v>48</v>
      </c>
      <c r="AL116" s="3" t="s">
        <v>45</v>
      </c>
      <c r="AM116" s="3" t="s">
        <v>46</v>
      </c>
      <c r="AN116" s="3" t="s">
        <v>47</v>
      </c>
      <c r="AO116" s="3" t="s">
        <v>48</v>
      </c>
      <c r="AP116" s="3" t="s">
        <v>45</v>
      </c>
      <c r="AQ116" s="3" t="s">
        <v>46</v>
      </c>
      <c r="AR116" s="3" t="s">
        <v>47</v>
      </c>
      <c r="AS116" s="3" t="s">
        <v>48</v>
      </c>
      <c r="AT116" s="3" t="s">
        <v>45</v>
      </c>
      <c r="AU116" s="3" t="s">
        <v>46</v>
      </c>
      <c r="AV116" s="3" t="s">
        <v>47</v>
      </c>
      <c r="AW116" s="3" t="s">
        <v>48</v>
      </c>
      <c r="AX116" s="3" t="s">
        <v>45</v>
      </c>
      <c r="AY116" s="3" t="s">
        <v>46</v>
      </c>
      <c r="AZ116" s="3" t="s">
        <v>47</v>
      </c>
      <c r="BA116" s="3" t="s">
        <v>48</v>
      </c>
      <c r="BB116" s="3" t="s">
        <v>45</v>
      </c>
      <c r="BC116" s="3" t="s">
        <v>46</v>
      </c>
      <c r="BD116" s="3" t="s">
        <v>47</v>
      </c>
      <c r="BE116" s="3" t="s">
        <v>48</v>
      </c>
      <c r="BF116" s="3" t="s">
        <v>45</v>
      </c>
      <c r="BG116" s="3" t="s">
        <v>46</v>
      </c>
      <c r="BH116" s="3" t="s">
        <v>47</v>
      </c>
      <c r="BI116" s="3" t="s">
        <v>48</v>
      </c>
      <c r="BJ116" s="3" t="s">
        <v>45</v>
      </c>
      <c r="BK116" s="3" t="s">
        <v>46</v>
      </c>
      <c r="BL116" s="3" t="s">
        <v>47</v>
      </c>
      <c r="BM116" s="3" t="s">
        <v>48</v>
      </c>
      <c r="BN116" s="3" t="s">
        <v>45</v>
      </c>
      <c r="BO116" s="3" t="s">
        <v>46</v>
      </c>
      <c r="BP116" s="3" t="s">
        <v>47</v>
      </c>
      <c r="BQ116" s="3" t="s">
        <v>48</v>
      </c>
      <c r="BR116" s="3" t="s">
        <v>45</v>
      </c>
      <c r="BS116" s="3" t="s">
        <v>46</v>
      </c>
      <c r="BT116" s="3" t="s">
        <v>47</v>
      </c>
      <c r="BU116" s="3" t="s">
        <v>48</v>
      </c>
      <c r="BV116" s="3" t="s">
        <v>45</v>
      </c>
      <c r="BW116" s="3" t="s">
        <v>46</v>
      </c>
      <c r="BX116" s="3" t="s">
        <v>47</v>
      </c>
      <c r="BY116" s="3" t="s">
        <v>48</v>
      </c>
      <c r="BZ116" s="3" t="s">
        <v>45</v>
      </c>
      <c r="CA116" s="3" t="s">
        <v>46</v>
      </c>
      <c r="CB116" s="3" t="s">
        <v>47</v>
      </c>
      <c r="CC116" s="3" t="s">
        <v>48</v>
      </c>
      <c r="CD116" s="3" t="s">
        <v>45</v>
      </c>
      <c r="CE116" s="3" t="s">
        <v>46</v>
      </c>
      <c r="CF116" s="3" t="s">
        <v>47</v>
      </c>
      <c r="CG116" s="3" t="s">
        <v>48</v>
      </c>
      <c r="CH116" s="3" t="s">
        <v>45</v>
      </c>
      <c r="CI116" s="3" t="s">
        <v>46</v>
      </c>
      <c r="CJ116" s="3" t="s">
        <v>47</v>
      </c>
      <c r="CK116" s="3" t="s">
        <v>48</v>
      </c>
      <c r="CL116" s="3" t="s">
        <v>45</v>
      </c>
      <c r="CM116" s="3" t="s">
        <v>46</v>
      </c>
      <c r="CN116" s="3" t="s">
        <v>47</v>
      </c>
      <c r="CO116" s="3" t="s">
        <v>48</v>
      </c>
      <c r="CP116" s="3" t="s">
        <v>45</v>
      </c>
      <c r="CQ116" s="3" t="s">
        <v>46</v>
      </c>
      <c r="CR116" s="3" t="s">
        <v>47</v>
      </c>
      <c r="CS116" s="3" t="s">
        <v>48</v>
      </c>
      <c r="CT116" s="3" t="s">
        <v>45</v>
      </c>
      <c r="CU116" s="3" t="s">
        <v>46</v>
      </c>
      <c r="CV116" s="3" t="s">
        <v>47</v>
      </c>
      <c r="CW116" s="3" t="s">
        <v>48</v>
      </c>
      <c r="CX116" s="3" t="s">
        <v>45</v>
      </c>
      <c r="CY116" s="3" t="s">
        <v>46</v>
      </c>
      <c r="CZ116" s="3" t="s">
        <v>47</v>
      </c>
      <c r="DA116" s="3" t="s">
        <v>48</v>
      </c>
      <c r="DB116" s="3" t="s">
        <v>45</v>
      </c>
      <c r="DC116" s="3" t="s">
        <v>46</v>
      </c>
      <c r="DD116" s="3" t="s">
        <v>47</v>
      </c>
      <c r="DE116" s="3" t="s">
        <v>48</v>
      </c>
      <c r="DF116" s="3" t="s">
        <v>45</v>
      </c>
      <c r="DG116" s="3" t="s">
        <v>46</v>
      </c>
      <c r="DH116" s="3" t="s">
        <v>47</v>
      </c>
      <c r="DI116" s="3" t="s">
        <v>48</v>
      </c>
      <c r="DJ116" s="3" t="s">
        <v>45</v>
      </c>
      <c r="DK116" s="3" t="s">
        <v>46</v>
      </c>
      <c r="DL116" s="3" t="s">
        <v>47</v>
      </c>
      <c r="DM116" s="3" t="s">
        <v>48</v>
      </c>
    </row>
    <row r="117" spans="1:117" ht="18.75" hidden="1">
      <c r="U117" s="3" t="s">
        <v>49</v>
      </c>
      <c r="AD117" s="5">
        <v>3.3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3.3</v>
      </c>
      <c r="BS117" s="5">
        <v>0</v>
      </c>
      <c r="BT117" s="5">
        <v>0</v>
      </c>
      <c r="BU117" s="5">
        <v>0</v>
      </c>
      <c r="BV117" s="5">
        <v>0</v>
      </c>
      <c r="BW117" s="5">
        <v>0</v>
      </c>
      <c r="BX117" s="5">
        <v>0</v>
      </c>
      <c r="BY117" s="5">
        <v>0</v>
      </c>
      <c r="BZ117" s="5">
        <v>0</v>
      </c>
      <c r="CA117" s="5">
        <v>0</v>
      </c>
      <c r="CB117" s="5">
        <v>0</v>
      </c>
      <c r="CC117" s="5">
        <v>0</v>
      </c>
      <c r="CD117" s="5">
        <v>0</v>
      </c>
      <c r="CE117" s="5">
        <v>0</v>
      </c>
      <c r="CF117" s="5">
        <v>0</v>
      </c>
      <c r="CG117" s="5">
        <v>0</v>
      </c>
      <c r="CH117" s="5">
        <v>0</v>
      </c>
      <c r="CI117" s="5">
        <v>0</v>
      </c>
      <c r="CJ117" s="5">
        <v>0</v>
      </c>
      <c r="CK117" s="5">
        <v>0</v>
      </c>
      <c r="CL117" s="5">
        <v>0</v>
      </c>
      <c r="CM117" s="5">
        <v>0</v>
      </c>
      <c r="CN117" s="5">
        <v>0</v>
      </c>
      <c r="CO117" s="5">
        <v>0</v>
      </c>
      <c r="CP117" s="5">
        <v>0</v>
      </c>
      <c r="CQ117" s="5">
        <v>0</v>
      </c>
      <c r="CR117" s="5">
        <v>0</v>
      </c>
      <c r="CS117" s="5">
        <v>0</v>
      </c>
      <c r="CT117" s="5">
        <v>0</v>
      </c>
      <c r="CU117" s="5">
        <v>0</v>
      </c>
      <c r="CV117" s="5">
        <v>0</v>
      </c>
      <c r="CW117" s="5">
        <v>0</v>
      </c>
      <c r="CX117" s="5">
        <v>0</v>
      </c>
      <c r="CY117" s="5">
        <v>0</v>
      </c>
      <c r="CZ117" s="5">
        <v>0</v>
      </c>
      <c r="DA117" s="5">
        <v>0</v>
      </c>
      <c r="DB117" s="5">
        <v>0</v>
      </c>
      <c r="DC117" s="5">
        <v>0</v>
      </c>
      <c r="DD117" s="5">
        <v>0</v>
      </c>
      <c r="DE117" s="5">
        <v>0</v>
      </c>
      <c r="DF117" s="5">
        <v>0</v>
      </c>
      <c r="DG117" s="5">
        <v>0</v>
      </c>
      <c r="DH117" s="5">
        <v>0</v>
      </c>
      <c r="DI117" s="5">
        <v>0</v>
      </c>
      <c r="DJ117" s="5">
        <v>0</v>
      </c>
      <c r="DK117" s="5">
        <v>0</v>
      </c>
      <c r="DL117" s="5">
        <v>0</v>
      </c>
      <c r="DM117" s="5">
        <v>0</v>
      </c>
    </row>
    <row r="118" spans="1:117" ht="18.75" hidden="1">
      <c r="S118" s="3" t="s">
        <v>50</v>
      </c>
      <c r="T118" s="3" t="s">
        <v>51</v>
      </c>
      <c r="U118" s="3" t="s">
        <v>52</v>
      </c>
      <c r="AD118" s="5">
        <f t="shared" ref="AD118:BI118" si="60">AD117*$U$116</f>
        <v>132</v>
      </c>
      <c r="AE118" s="5">
        <f t="shared" si="60"/>
        <v>0</v>
      </c>
      <c r="AF118" s="5">
        <f t="shared" si="60"/>
        <v>0</v>
      </c>
      <c r="AG118" s="5">
        <f t="shared" si="60"/>
        <v>0</v>
      </c>
      <c r="AH118" s="5">
        <f t="shared" si="60"/>
        <v>0</v>
      </c>
      <c r="AI118" s="5">
        <f t="shared" si="60"/>
        <v>0</v>
      </c>
      <c r="AJ118" s="5">
        <f t="shared" si="60"/>
        <v>0</v>
      </c>
      <c r="AK118" s="5">
        <f t="shared" si="60"/>
        <v>0</v>
      </c>
      <c r="AL118" s="5">
        <f t="shared" si="60"/>
        <v>0</v>
      </c>
      <c r="AM118" s="5">
        <f t="shared" si="60"/>
        <v>0</v>
      </c>
      <c r="AN118" s="5">
        <f t="shared" si="60"/>
        <v>0</v>
      </c>
      <c r="AO118" s="5">
        <f t="shared" si="60"/>
        <v>0</v>
      </c>
      <c r="AP118" s="5">
        <f t="shared" si="60"/>
        <v>0</v>
      </c>
      <c r="AQ118" s="5">
        <f t="shared" si="60"/>
        <v>0</v>
      </c>
      <c r="AR118" s="5">
        <f t="shared" si="60"/>
        <v>0</v>
      </c>
      <c r="AS118" s="5">
        <f t="shared" si="60"/>
        <v>0</v>
      </c>
      <c r="AT118" s="5">
        <f t="shared" si="60"/>
        <v>0</v>
      </c>
      <c r="AU118" s="5">
        <f t="shared" si="60"/>
        <v>0</v>
      </c>
      <c r="AV118" s="5">
        <f t="shared" si="60"/>
        <v>0</v>
      </c>
      <c r="AW118" s="5">
        <f t="shared" si="60"/>
        <v>0</v>
      </c>
      <c r="AX118" s="5">
        <f t="shared" si="60"/>
        <v>0</v>
      </c>
      <c r="AY118" s="5">
        <f t="shared" si="60"/>
        <v>0</v>
      </c>
      <c r="AZ118" s="5">
        <f t="shared" si="60"/>
        <v>0</v>
      </c>
      <c r="BA118" s="5">
        <f t="shared" si="60"/>
        <v>0</v>
      </c>
      <c r="BB118" s="5">
        <f t="shared" si="60"/>
        <v>0</v>
      </c>
      <c r="BC118" s="5">
        <f t="shared" si="60"/>
        <v>0</v>
      </c>
      <c r="BD118" s="5">
        <f t="shared" si="60"/>
        <v>0</v>
      </c>
      <c r="BE118" s="5">
        <f t="shared" si="60"/>
        <v>0</v>
      </c>
      <c r="BF118" s="5">
        <f t="shared" si="60"/>
        <v>0</v>
      </c>
      <c r="BG118" s="5">
        <f t="shared" si="60"/>
        <v>0</v>
      </c>
      <c r="BH118" s="5">
        <f t="shared" si="60"/>
        <v>0</v>
      </c>
      <c r="BI118" s="5">
        <f t="shared" si="60"/>
        <v>0</v>
      </c>
      <c r="BJ118" s="5">
        <f t="shared" ref="BJ118:CO118" si="61">BJ117*$U$116</f>
        <v>0</v>
      </c>
      <c r="BK118" s="5">
        <f t="shared" si="61"/>
        <v>0</v>
      </c>
      <c r="BL118" s="5">
        <f t="shared" si="61"/>
        <v>0</v>
      </c>
      <c r="BM118" s="5">
        <f t="shared" si="61"/>
        <v>0</v>
      </c>
      <c r="BN118" s="5">
        <f t="shared" si="61"/>
        <v>0</v>
      </c>
      <c r="BO118" s="5">
        <f t="shared" si="61"/>
        <v>0</v>
      </c>
      <c r="BP118" s="5">
        <f t="shared" si="61"/>
        <v>0</v>
      </c>
      <c r="BQ118" s="5">
        <f t="shared" si="61"/>
        <v>0</v>
      </c>
      <c r="BR118" s="5">
        <f t="shared" si="61"/>
        <v>132</v>
      </c>
      <c r="BS118" s="5">
        <f t="shared" si="61"/>
        <v>0</v>
      </c>
      <c r="BT118" s="5">
        <f t="shared" si="61"/>
        <v>0</v>
      </c>
      <c r="BU118" s="5">
        <f t="shared" si="61"/>
        <v>0</v>
      </c>
      <c r="BV118" s="5">
        <f t="shared" si="61"/>
        <v>0</v>
      </c>
      <c r="BW118" s="5">
        <f t="shared" si="61"/>
        <v>0</v>
      </c>
      <c r="BX118" s="5">
        <f t="shared" si="61"/>
        <v>0</v>
      </c>
      <c r="BY118" s="5">
        <f t="shared" si="61"/>
        <v>0</v>
      </c>
      <c r="BZ118" s="5">
        <f t="shared" si="61"/>
        <v>0</v>
      </c>
      <c r="CA118" s="5">
        <f t="shared" si="61"/>
        <v>0</v>
      </c>
      <c r="CB118" s="5">
        <f t="shared" si="61"/>
        <v>0</v>
      </c>
      <c r="CC118" s="5">
        <f t="shared" si="61"/>
        <v>0</v>
      </c>
      <c r="CD118" s="5">
        <f t="shared" si="61"/>
        <v>0</v>
      </c>
      <c r="CE118" s="5">
        <f t="shared" si="61"/>
        <v>0</v>
      </c>
      <c r="CF118" s="5">
        <f t="shared" si="61"/>
        <v>0</v>
      </c>
      <c r="CG118" s="5">
        <f t="shared" si="61"/>
        <v>0</v>
      </c>
      <c r="CH118" s="5">
        <f t="shared" si="61"/>
        <v>0</v>
      </c>
      <c r="CI118" s="5">
        <f t="shared" si="61"/>
        <v>0</v>
      </c>
      <c r="CJ118" s="5">
        <f t="shared" si="61"/>
        <v>0</v>
      </c>
      <c r="CK118" s="5">
        <f t="shared" si="61"/>
        <v>0</v>
      </c>
      <c r="CL118" s="5">
        <f t="shared" si="61"/>
        <v>0</v>
      </c>
      <c r="CM118" s="5">
        <f t="shared" si="61"/>
        <v>0</v>
      </c>
      <c r="CN118" s="5">
        <f t="shared" si="61"/>
        <v>0</v>
      </c>
      <c r="CO118" s="5">
        <f t="shared" si="61"/>
        <v>0</v>
      </c>
      <c r="CP118" s="5">
        <f t="shared" ref="CP118:DM118" si="62">CP117*$U$116</f>
        <v>0</v>
      </c>
      <c r="CQ118" s="5">
        <f t="shared" si="62"/>
        <v>0</v>
      </c>
      <c r="CR118" s="5">
        <f t="shared" si="62"/>
        <v>0</v>
      </c>
      <c r="CS118" s="5">
        <f t="shared" si="62"/>
        <v>0</v>
      </c>
      <c r="CT118" s="5">
        <f t="shared" si="62"/>
        <v>0</v>
      </c>
      <c r="CU118" s="5">
        <f t="shared" si="62"/>
        <v>0</v>
      </c>
      <c r="CV118" s="5">
        <f t="shared" si="62"/>
        <v>0</v>
      </c>
      <c r="CW118" s="5">
        <f t="shared" si="62"/>
        <v>0</v>
      </c>
      <c r="CX118" s="5">
        <f t="shared" si="62"/>
        <v>0</v>
      </c>
      <c r="CY118" s="5">
        <f t="shared" si="62"/>
        <v>0</v>
      </c>
      <c r="CZ118" s="5">
        <f t="shared" si="62"/>
        <v>0</v>
      </c>
      <c r="DA118" s="5">
        <f t="shared" si="62"/>
        <v>0</v>
      </c>
      <c r="DB118" s="5">
        <f t="shared" si="62"/>
        <v>0</v>
      </c>
      <c r="DC118" s="5">
        <f t="shared" si="62"/>
        <v>0</v>
      </c>
      <c r="DD118" s="5">
        <f t="shared" si="62"/>
        <v>0</v>
      </c>
      <c r="DE118" s="5">
        <f t="shared" si="62"/>
        <v>0</v>
      </c>
      <c r="DF118" s="5">
        <f t="shared" si="62"/>
        <v>0</v>
      </c>
      <c r="DG118" s="5">
        <f t="shared" si="62"/>
        <v>0</v>
      </c>
      <c r="DH118" s="5">
        <f t="shared" si="62"/>
        <v>0</v>
      </c>
      <c r="DI118" s="5">
        <f t="shared" si="62"/>
        <v>0</v>
      </c>
      <c r="DJ118" s="5">
        <f t="shared" si="62"/>
        <v>0</v>
      </c>
      <c r="DK118" s="5">
        <f t="shared" si="62"/>
        <v>0</v>
      </c>
      <c r="DL118" s="5">
        <f t="shared" si="62"/>
        <v>0</v>
      </c>
      <c r="DM118" s="5">
        <f t="shared" si="62"/>
        <v>0</v>
      </c>
    </row>
    <row r="119" spans="1:117" ht="18.75" hidden="1">
      <c r="S119" s="3" t="s">
        <v>50</v>
      </c>
      <c r="T119" s="3" t="s">
        <v>53</v>
      </c>
      <c r="U119" s="3" t="s">
        <v>54</v>
      </c>
      <c r="V119" s="5">
        <f>($AL$119)+($AT$119)+($BR$119)+($BZ$119)+0+0+0+0+0+0+0+0+0</f>
        <v>914.76</v>
      </c>
      <c r="W119" s="5">
        <f>0+0+0+0+($AM$119)+($AU$119)+($BS$119)+($CA$119)+0+0+0+0+0</f>
        <v>0</v>
      </c>
      <c r="X119" s="5">
        <f>0+0+0+0+0+0+0+0+($AF$119)+0+0+0+0</f>
        <v>0</v>
      </c>
      <c r="Y119" s="5">
        <f>0+0+0+0+0+0+0+0+0+($AO$119)+($AW$119)+($BU$119)+($CC$119)</f>
        <v>0</v>
      </c>
      <c r="AD119" s="5">
        <f>$BR119+$AL119+$BZ119+$AT119</f>
        <v>914.76</v>
      </c>
      <c r="AE119" s="5">
        <f>$BS119+$AM119+$CA119+$AU119</f>
        <v>0</v>
      </c>
      <c r="AF119" s="5">
        <f>1*(+$AF$118)-AF118</f>
        <v>0</v>
      </c>
      <c r="AG119" s="5">
        <f>$BU119+$AO119+$CC119+$AW119</f>
        <v>0</v>
      </c>
      <c r="AL119" s="5">
        <f>31.88*($AL$118)-AL118</f>
        <v>0</v>
      </c>
      <c r="AM119" s="5">
        <f>31.88*($AM$118)-AM118</f>
        <v>0</v>
      </c>
      <c r="AN119" s="5">
        <f>31.88*($AN$118)-AN118</f>
        <v>0</v>
      </c>
      <c r="AO119" s="5">
        <f>31.88*($AO$118)-AO118</f>
        <v>0</v>
      </c>
      <c r="AT119" s="5">
        <f>11.25*($AT$118)-AT118</f>
        <v>0</v>
      </c>
      <c r="AU119" s="5">
        <f>11.25*($AU$118)-AU118</f>
        <v>0</v>
      </c>
      <c r="AV119" s="5">
        <f>11.25*($AV$118)-AV118</f>
        <v>0</v>
      </c>
      <c r="AW119" s="5">
        <f>11.25*($AW$118)-AW118</f>
        <v>0</v>
      </c>
      <c r="BB119" s="5">
        <f>IF(($AT118-($BJ118))=0,0,$BB118*($AT119-($BJ119))/($AT118-($BJ118)))</f>
        <v>0</v>
      </c>
      <c r="BC119" s="5">
        <f>IF(($AU118-($BK118))=0,0,$BC118*($AU119-($BK119))/($AU118-($BK118)))</f>
        <v>0</v>
      </c>
      <c r="BD119" s="5">
        <f>IF(($AV118-($BL118))=0,0,$BD118*($AV119-($BL119))/($AV118-($BL118)))</f>
        <v>0</v>
      </c>
      <c r="BE119" s="5">
        <f>IF(($AW118-($BM118))=0,0,$BE118*($AW119-($BM119))/($AW118-($BM118)))</f>
        <v>0</v>
      </c>
      <c r="BJ119" s="5">
        <f>31.88*($BJ$118)-BJ118</f>
        <v>0</v>
      </c>
      <c r="BK119" s="5">
        <f>31.88*($BK$118)-BK118</f>
        <v>0</v>
      </c>
      <c r="BL119" s="5">
        <f>31.88*($BL$118)-BL118</f>
        <v>0</v>
      </c>
      <c r="BM119" s="5">
        <f>31.88*($BM$118)-BM118</f>
        <v>0</v>
      </c>
      <c r="BR119" s="5">
        <f>7.93*($BR$118)-BR118</f>
        <v>914.76</v>
      </c>
      <c r="BS119" s="5">
        <f>7.93*($BS$118)-BS118</f>
        <v>0</v>
      </c>
      <c r="BT119" s="5">
        <f>7.93*($BT$118)-BT118</f>
        <v>0</v>
      </c>
      <c r="BU119" s="5">
        <f>7.93*($BU$118)-BU118</f>
        <v>0</v>
      </c>
      <c r="BZ119" s="5">
        <f>11.25*($BZ$118)-BZ118</f>
        <v>0</v>
      </c>
      <c r="CA119" s="5">
        <f>11.25*($CA$118)-CA118</f>
        <v>0</v>
      </c>
      <c r="CB119" s="5">
        <f>11.25*($CB$118)-CB118</f>
        <v>0</v>
      </c>
      <c r="CC119" s="5">
        <f>11.25*($CC$118)-CC118</f>
        <v>0</v>
      </c>
      <c r="CX119" s="5">
        <f>$BJ119+$AL119</f>
        <v>0</v>
      </c>
      <c r="CY119" s="5">
        <f>$BK119+$AM119</f>
        <v>0</v>
      </c>
      <c r="CZ119" s="5">
        <f>IF(($AF118-($BL118+$BT118+$AN118+$CB118+$AV118))=0,0,$CZ118*($AF119-($BL119+$BT119+$AN119+$CB119+$AV119))/($AF118-($BL118+$BT118+$AN118+$CB118+$AV118)))</f>
        <v>0</v>
      </c>
      <c r="DA119" s="5">
        <f>$BM119+$AO119</f>
        <v>0</v>
      </c>
    </row>
    <row r="120" spans="1:117" ht="18.75" hidden="1">
      <c r="S120" s="3" t="s">
        <v>50</v>
      </c>
      <c r="T120" s="3" t="s">
        <v>53</v>
      </c>
      <c r="U120" s="3" t="s">
        <v>55</v>
      </c>
      <c r="AD120" s="5">
        <f t="shared" ref="AD120:BI120" si="63">AD118+AD119</f>
        <v>1046.76</v>
      </c>
      <c r="AE120" s="5">
        <f t="shared" si="63"/>
        <v>0</v>
      </c>
      <c r="AF120" s="5">
        <f t="shared" si="63"/>
        <v>0</v>
      </c>
      <c r="AG120" s="5">
        <f t="shared" si="63"/>
        <v>0</v>
      </c>
      <c r="AH120" s="5">
        <f t="shared" si="63"/>
        <v>0</v>
      </c>
      <c r="AI120" s="5">
        <f t="shared" si="63"/>
        <v>0</v>
      </c>
      <c r="AJ120" s="5">
        <f t="shared" si="63"/>
        <v>0</v>
      </c>
      <c r="AK120" s="5">
        <f t="shared" si="63"/>
        <v>0</v>
      </c>
      <c r="AL120" s="5">
        <f t="shared" si="63"/>
        <v>0</v>
      </c>
      <c r="AM120" s="5">
        <f t="shared" si="63"/>
        <v>0</v>
      </c>
      <c r="AN120" s="5">
        <f t="shared" si="63"/>
        <v>0</v>
      </c>
      <c r="AO120" s="5">
        <f t="shared" si="63"/>
        <v>0</v>
      </c>
      <c r="AP120" s="5">
        <f t="shared" si="63"/>
        <v>0</v>
      </c>
      <c r="AQ120" s="5">
        <f t="shared" si="63"/>
        <v>0</v>
      </c>
      <c r="AR120" s="5">
        <f t="shared" si="63"/>
        <v>0</v>
      </c>
      <c r="AS120" s="5">
        <f t="shared" si="63"/>
        <v>0</v>
      </c>
      <c r="AT120" s="5">
        <f t="shared" si="63"/>
        <v>0</v>
      </c>
      <c r="AU120" s="5">
        <f t="shared" si="63"/>
        <v>0</v>
      </c>
      <c r="AV120" s="5">
        <f t="shared" si="63"/>
        <v>0</v>
      </c>
      <c r="AW120" s="5">
        <f t="shared" si="63"/>
        <v>0</v>
      </c>
      <c r="AX120" s="5">
        <f t="shared" si="63"/>
        <v>0</v>
      </c>
      <c r="AY120" s="5">
        <f t="shared" si="63"/>
        <v>0</v>
      </c>
      <c r="AZ120" s="5">
        <f t="shared" si="63"/>
        <v>0</v>
      </c>
      <c r="BA120" s="5">
        <f t="shared" si="63"/>
        <v>0</v>
      </c>
      <c r="BB120" s="5">
        <f t="shared" si="63"/>
        <v>0</v>
      </c>
      <c r="BC120" s="5">
        <f t="shared" si="63"/>
        <v>0</v>
      </c>
      <c r="BD120" s="5">
        <f t="shared" si="63"/>
        <v>0</v>
      </c>
      <c r="BE120" s="5">
        <f t="shared" si="63"/>
        <v>0</v>
      </c>
      <c r="BF120" s="5">
        <f t="shared" si="63"/>
        <v>0</v>
      </c>
      <c r="BG120" s="5">
        <f t="shared" si="63"/>
        <v>0</v>
      </c>
      <c r="BH120" s="5">
        <f t="shared" si="63"/>
        <v>0</v>
      </c>
      <c r="BI120" s="5">
        <f t="shared" si="63"/>
        <v>0</v>
      </c>
      <c r="BJ120" s="5">
        <f t="shared" ref="BJ120:CO120" si="64">BJ118+BJ119</f>
        <v>0</v>
      </c>
      <c r="BK120" s="5">
        <f t="shared" si="64"/>
        <v>0</v>
      </c>
      <c r="BL120" s="5">
        <f t="shared" si="64"/>
        <v>0</v>
      </c>
      <c r="BM120" s="5">
        <f t="shared" si="64"/>
        <v>0</v>
      </c>
      <c r="BN120" s="5">
        <f t="shared" si="64"/>
        <v>0</v>
      </c>
      <c r="BO120" s="5">
        <f t="shared" si="64"/>
        <v>0</v>
      </c>
      <c r="BP120" s="5">
        <f t="shared" si="64"/>
        <v>0</v>
      </c>
      <c r="BQ120" s="5">
        <f t="shared" si="64"/>
        <v>0</v>
      </c>
      <c r="BR120" s="5">
        <f t="shared" si="64"/>
        <v>1046.76</v>
      </c>
      <c r="BS120" s="5">
        <f t="shared" si="64"/>
        <v>0</v>
      </c>
      <c r="BT120" s="5">
        <f t="shared" si="64"/>
        <v>0</v>
      </c>
      <c r="BU120" s="5">
        <f t="shared" si="64"/>
        <v>0</v>
      </c>
      <c r="BV120" s="5">
        <f t="shared" si="64"/>
        <v>0</v>
      </c>
      <c r="BW120" s="5">
        <f t="shared" si="64"/>
        <v>0</v>
      </c>
      <c r="BX120" s="5">
        <f t="shared" si="64"/>
        <v>0</v>
      </c>
      <c r="BY120" s="5">
        <f t="shared" si="64"/>
        <v>0</v>
      </c>
      <c r="BZ120" s="5">
        <f t="shared" si="64"/>
        <v>0</v>
      </c>
      <c r="CA120" s="5">
        <f t="shared" si="64"/>
        <v>0</v>
      </c>
      <c r="CB120" s="5">
        <f t="shared" si="64"/>
        <v>0</v>
      </c>
      <c r="CC120" s="5">
        <f t="shared" si="64"/>
        <v>0</v>
      </c>
      <c r="CD120" s="5">
        <f t="shared" si="64"/>
        <v>0</v>
      </c>
      <c r="CE120" s="5">
        <f t="shared" si="64"/>
        <v>0</v>
      </c>
      <c r="CF120" s="5">
        <f t="shared" si="64"/>
        <v>0</v>
      </c>
      <c r="CG120" s="5">
        <f t="shared" si="64"/>
        <v>0</v>
      </c>
      <c r="CH120" s="5">
        <f t="shared" si="64"/>
        <v>0</v>
      </c>
      <c r="CI120" s="5">
        <f t="shared" si="64"/>
        <v>0</v>
      </c>
      <c r="CJ120" s="5">
        <f t="shared" si="64"/>
        <v>0</v>
      </c>
      <c r="CK120" s="5">
        <f t="shared" si="64"/>
        <v>0</v>
      </c>
      <c r="CL120" s="5">
        <f t="shared" si="64"/>
        <v>0</v>
      </c>
      <c r="CM120" s="5">
        <f t="shared" si="64"/>
        <v>0</v>
      </c>
      <c r="CN120" s="5">
        <f t="shared" si="64"/>
        <v>0</v>
      </c>
      <c r="CO120" s="5">
        <f t="shared" si="64"/>
        <v>0</v>
      </c>
      <c r="CP120" s="5">
        <f t="shared" ref="CP120:DM120" si="65">CP118+CP119</f>
        <v>0</v>
      </c>
      <c r="CQ120" s="5">
        <f t="shared" si="65"/>
        <v>0</v>
      </c>
      <c r="CR120" s="5">
        <f t="shared" si="65"/>
        <v>0</v>
      </c>
      <c r="CS120" s="5">
        <f t="shared" si="65"/>
        <v>0</v>
      </c>
      <c r="CT120" s="5">
        <f t="shared" si="65"/>
        <v>0</v>
      </c>
      <c r="CU120" s="5">
        <f t="shared" si="65"/>
        <v>0</v>
      </c>
      <c r="CV120" s="5">
        <f t="shared" si="65"/>
        <v>0</v>
      </c>
      <c r="CW120" s="5">
        <f t="shared" si="65"/>
        <v>0</v>
      </c>
      <c r="CX120" s="5">
        <f t="shared" si="65"/>
        <v>0</v>
      </c>
      <c r="CY120" s="5">
        <f t="shared" si="65"/>
        <v>0</v>
      </c>
      <c r="CZ120" s="5">
        <f t="shared" si="65"/>
        <v>0</v>
      </c>
      <c r="DA120" s="5">
        <f t="shared" si="65"/>
        <v>0</v>
      </c>
      <c r="DB120" s="5">
        <f t="shared" si="65"/>
        <v>0</v>
      </c>
      <c r="DC120" s="5">
        <f t="shared" si="65"/>
        <v>0</v>
      </c>
      <c r="DD120" s="5">
        <f t="shared" si="65"/>
        <v>0</v>
      </c>
      <c r="DE120" s="5">
        <f t="shared" si="65"/>
        <v>0</v>
      </c>
      <c r="DF120" s="5">
        <f t="shared" si="65"/>
        <v>0</v>
      </c>
      <c r="DG120" s="5">
        <f t="shared" si="65"/>
        <v>0</v>
      </c>
      <c r="DH120" s="5">
        <f t="shared" si="65"/>
        <v>0</v>
      </c>
      <c r="DI120" s="5">
        <f t="shared" si="65"/>
        <v>0</v>
      </c>
      <c r="DJ120" s="5">
        <f t="shared" si="65"/>
        <v>0</v>
      </c>
      <c r="DK120" s="5">
        <f t="shared" si="65"/>
        <v>0</v>
      </c>
      <c r="DL120" s="5">
        <f t="shared" si="65"/>
        <v>0</v>
      </c>
      <c r="DM120" s="5">
        <f t="shared" si="65"/>
        <v>0</v>
      </c>
    </row>
    <row r="121" spans="1:117" ht="18.75" hidden="1">
      <c r="S121" s="3" t="s">
        <v>50</v>
      </c>
      <c r="T121" s="3" t="s">
        <v>53</v>
      </c>
      <c r="U121" s="3" t="s">
        <v>57</v>
      </c>
      <c r="AD121" s="5">
        <f t="shared" ref="AD121:AM122" si="66">AD120</f>
        <v>1046.76</v>
      </c>
      <c r="AE121" s="5">
        <f t="shared" si="66"/>
        <v>0</v>
      </c>
      <c r="AF121" s="5">
        <f t="shared" si="66"/>
        <v>0</v>
      </c>
      <c r="AG121" s="5">
        <f t="shared" si="66"/>
        <v>0</v>
      </c>
      <c r="AH121" s="5">
        <f t="shared" si="66"/>
        <v>0</v>
      </c>
      <c r="AI121" s="5">
        <f t="shared" si="66"/>
        <v>0</v>
      </c>
      <c r="AJ121" s="5">
        <f t="shared" si="66"/>
        <v>0</v>
      </c>
      <c r="AK121" s="5">
        <f t="shared" si="66"/>
        <v>0</v>
      </c>
      <c r="AL121" s="5">
        <f t="shared" si="66"/>
        <v>0</v>
      </c>
      <c r="AM121" s="5">
        <f t="shared" si="66"/>
        <v>0</v>
      </c>
      <c r="AN121" s="5">
        <f t="shared" ref="AN121:AW122" si="67">AN120</f>
        <v>0</v>
      </c>
      <c r="AO121" s="5">
        <f t="shared" si="67"/>
        <v>0</v>
      </c>
      <c r="AP121" s="5">
        <f t="shared" si="67"/>
        <v>0</v>
      </c>
      <c r="AQ121" s="5">
        <f t="shared" si="67"/>
        <v>0</v>
      </c>
      <c r="AR121" s="5">
        <f t="shared" si="67"/>
        <v>0</v>
      </c>
      <c r="AS121" s="5">
        <f t="shared" si="67"/>
        <v>0</v>
      </c>
      <c r="AT121" s="5">
        <f t="shared" si="67"/>
        <v>0</v>
      </c>
      <c r="AU121" s="5">
        <f t="shared" si="67"/>
        <v>0</v>
      </c>
      <c r="AV121" s="5">
        <f t="shared" si="67"/>
        <v>0</v>
      </c>
      <c r="AW121" s="5">
        <f t="shared" si="67"/>
        <v>0</v>
      </c>
      <c r="AX121" s="5">
        <f t="shared" ref="AX121:BG122" si="68">AX120</f>
        <v>0</v>
      </c>
      <c r="AY121" s="5">
        <f t="shared" si="68"/>
        <v>0</v>
      </c>
      <c r="AZ121" s="5">
        <f t="shared" si="68"/>
        <v>0</v>
      </c>
      <c r="BA121" s="5">
        <f t="shared" si="68"/>
        <v>0</v>
      </c>
      <c r="BB121" s="5">
        <f t="shared" si="68"/>
        <v>0</v>
      </c>
      <c r="BC121" s="5">
        <f t="shared" si="68"/>
        <v>0</v>
      </c>
      <c r="BD121" s="5">
        <f t="shared" si="68"/>
        <v>0</v>
      </c>
      <c r="BE121" s="5">
        <f t="shared" si="68"/>
        <v>0</v>
      </c>
      <c r="BF121" s="5">
        <f t="shared" si="68"/>
        <v>0</v>
      </c>
      <c r="BG121" s="5">
        <f t="shared" si="68"/>
        <v>0</v>
      </c>
      <c r="BH121" s="5">
        <f t="shared" ref="BH121:BQ122" si="69">BH120</f>
        <v>0</v>
      </c>
      <c r="BI121" s="5">
        <f t="shared" si="69"/>
        <v>0</v>
      </c>
      <c r="BJ121" s="5">
        <f t="shared" si="69"/>
        <v>0</v>
      </c>
      <c r="BK121" s="5">
        <f t="shared" si="69"/>
        <v>0</v>
      </c>
      <c r="BL121" s="5">
        <f t="shared" si="69"/>
        <v>0</v>
      </c>
      <c r="BM121" s="5">
        <f t="shared" si="69"/>
        <v>0</v>
      </c>
      <c r="BN121" s="5">
        <f t="shared" si="69"/>
        <v>0</v>
      </c>
      <c r="BO121" s="5">
        <f t="shared" si="69"/>
        <v>0</v>
      </c>
      <c r="BP121" s="5">
        <f t="shared" si="69"/>
        <v>0</v>
      </c>
      <c r="BQ121" s="5">
        <f t="shared" si="69"/>
        <v>0</v>
      </c>
      <c r="BR121" s="5">
        <f t="shared" ref="BR121:CA122" si="70">BR120</f>
        <v>1046.76</v>
      </c>
      <c r="BS121" s="5">
        <f t="shared" si="70"/>
        <v>0</v>
      </c>
      <c r="BT121" s="5">
        <f t="shared" si="70"/>
        <v>0</v>
      </c>
      <c r="BU121" s="5">
        <f t="shared" si="70"/>
        <v>0</v>
      </c>
      <c r="BV121" s="5">
        <f t="shared" si="70"/>
        <v>0</v>
      </c>
      <c r="BW121" s="5">
        <f t="shared" si="70"/>
        <v>0</v>
      </c>
      <c r="BX121" s="5">
        <f t="shared" si="70"/>
        <v>0</v>
      </c>
      <c r="BY121" s="5">
        <f t="shared" si="70"/>
        <v>0</v>
      </c>
      <c r="BZ121" s="5">
        <f t="shared" si="70"/>
        <v>0</v>
      </c>
      <c r="CA121" s="5">
        <f t="shared" si="70"/>
        <v>0</v>
      </c>
      <c r="CB121" s="5">
        <f t="shared" ref="CB121:CK122" si="71">CB120</f>
        <v>0</v>
      </c>
      <c r="CC121" s="5">
        <f t="shared" si="71"/>
        <v>0</v>
      </c>
      <c r="CD121" s="5">
        <f t="shared" si="71"/>
        <v>0</v>
      </c>
      <c r="CE121" s="5">
        <f t="shared" si="71"/>
        <v>0</v>
      </c>
      <c r="CF121" s="5">
        <f t="shared" si="71"/>
        <v>0</v>
      </c>
      <c r="CG121" s="5">
        <f t="shared" si="71"/>
        <v>0</v>
      </c>
      <c r="CH121" s="5">
        <f t="shared" si="71"/>
        <v>0</v>
      </c>
      <c r="CI121" s="5">
        <f t="shared" si="71"/>
        <v>0</v>
      </c>
      <c r="CJ121" s="5">
        <f t="shared" si="71"/>
        <v>0</v>
      </c>
      <c r="CK121" s="5">
        <f t="shared" si="71"/>
        <v>0</v>
      </c>
      <c r="CL121" s="5">
        <f t="shared" ref="CL121:CU122" si="72">CL120</f>
        <v>0</v>
      </c>
      <c r="CM121" s="5">
        <f t="shared" si="72"/>
        <v>0</v>
      </c>
      <c r="CN121" s="5">
        <f t="shared" si="72"/>
        <v>0</v>
      </c>
      <c r="CO121" s="5">
        <f t="shared" si="72"/>
        <v>0</v>
      </c>
      <c r="CP121" s="5">
        <f t="shared" si="72"/>
        <v>0</v>
      </c>
      <c r="CQ121" s="5">
        <f t="shared" si="72"/>
        <v>0</v>
      </c>
      <c r="CR121" s="5">
        <f t="shared" si="72"/>
        <v>0</v>
      </c>
      <c r="CS121" s="5">
        <f t="shared" si="72"/>
        <v>0</v>
      </c>
      <c r="CT121" s="5">
        <f t="shared" si="72"/>
        <v>0</v>
      </c>
      <c r="CU121" s="5">
        <f t="shared" si="72"/>
        <v>0</v>
      </c>
      <c r="CV121" s="5">
        <f t="shared" ref="CV121:DE122" si="73">CV120</f>
        <v>0</v>
      </c>
      <c r="CW121" s="5">
        <f t="shared" si="73"/>
        <v>0</v>
      </c>
      <c r="CX121" s="5">
        <f t="shared" si="73"/>
        <v>0</v>
      </c>
      <c r="CY121" s="5">
        <f t="shared" si="73"/>
        <v>0</v>
      </c>
      <c r="CZ121" s="5">
        <f t="shared" si="73"/>
        <v>0</v>
      </c>
      <c r="DA121" s="5">
        <f t="shared" si="73"/>
        <v>0</v>
      </c>
      <c r="DB121" s="5">
        <f t="shared" si="73"/>
        <v>0</v>
      </c>
      <c r="DC121" s="5">
        <f t="shared" si="73"/>
        <v>0</v>
      </c>
      <c r="DD121" s="5">
        <f t="shared" si="73"/>
        <v>0</v>
      </c>
      <c r="DE121" s="5">
        <f t="shared" si="73"/>
        <v>0</v>
      </c>
      <c r="DF121" s="5">
        <f t="shared" ref="DF121:DM122" si="74">DF120</f>
        <v>0</v>
      </c>
      <c r="DG121" s="5">
        <f t="shared" si="74"/>
        <v>0</v>
      </c>
      <c r="DH121" s="5">
        <f t="shared" si="74"/>
        <v>0</v>
      </c>
      <c r="DI121" s="5">
        <f t="shared" si="74"/>
        <v>0</v>
      </c>
      <c r="DJ121" s="5">
        <f t="shared" si="74"/>
        <v>0</v>
      </c>
      <c r="DK121" s="5">
        <f t="shared" si="74"/>
        <v>0</v>
      </c>
      <c r="DL121" s="5">
        <f t="shared" si="74"/>
        <v>0</v>
      </c>
      <c r="DM121" s="5">
        <f t="shared" si="74"/>
        <v>0</v>
      </c>
    </row>
    <row r="122" spans="1:117" ht="18.75" hidden="1">
      <c r="S122" s="3" t="s">
        <v>50</v>
      </c>
      <c r="T122" s="3" t="s">
        <v>53</v>
      </c>
      <c r="U122" s="3" t="s">
        <v>59</v>
      </c>
      <c r="AD122" s="5">
        <f t="shared" si="66"/>
        <v>1046.76</v>
      </c>
      <c r="AE122" s="5">
        <f t="shared" si="66"/>
        <v>0</v>
      </c>
      <c r="AF122" s="5">
        <f t="shared" si="66"/>
        <v>0</v>
      </c>
      <c r="AG122" s="5">
        <f t="shared" si="66"/>
        <v>0</v>
      </c>
      <c r="AH122" s="5">
        <f t="shared" si="66"/>
        <v>0</v>
      </c>
      <c r="AI122" s="5">
        <f t="shared" si="66"/>
        <v>0</v>
      </c>
      <c r="AJ122" s="5">
        <f t="shared" si="66"/>
        <v>0</v>
      </c>
      <c r="AK122" s="5">
        <f t="shared" si="66"/>
        <v>0</v>
      </c>
      <c r="AL122" s="5">
        <f t="shared" si="66"/>
        <v>0</v>
      </c>
      <c r="AM122" s="5">
        <f t="shared" si="66"/>
        <v>0</v>
      </c>
      <c r="AN122" s="5">
        <f t="shared" si="67"/>
        <v>0</v>
      </c>
      <c r="AO122" s="5">
        <f t="shared" si="67"/>
        <v>0</v>
      </c>
      <c r="AP122" s="5">
        <f t="shared" si="67"/>
        <v>0</v>
      </c>
      <c r="AQ122" s="5">
        <f t="shared" si="67"/>
        <v>0</v>
      </c>
      <c r="AR122" s="5">
        <f t="shared" si="67"/>
        <v>0</v>
      </c>
      <c r="AS122" s="5">
        <f t="shared" si="67"/>
        <v>0</v>
      </c>
      <c r="AT122" s="5">
        <f t="shared" si="67"/>
        <v>0</v>
      </c>
      <c r="AU122" s="5">
        <f t="shared" si="67"/>
        <v>0</v>
      </c>
      <c r="AV122" s="5">
        <f t="shared" si="67"/>
        <v>0</v>
      </c>
      <c r="AW122" s="5">
        <f t="shared" si="67"/>
        <v>0</v>
      </c>
      <c r="AX122" s="5">
        <f t="shared" si="68"/>
        <v>0</v>
      </c>
      <c r="AY122" s="5">
        <f t="shared" si="68"/>
        <v>0</v>
      </c>
      <c r="AZ122" s="5">
        <f t="shared" si="68"/>
        <v>0</v>
      </c>
      <c r="BA122" s="5">
        <f t="shared" si="68"/>
        <v>0</v>
      </c>
      <c r="BB122" s="5">
        <f t="shared" si="68"/>
        <v>0</v>
      </c>
      <c r="BC122" s="5">
        <f t="shared" si="68"/>
        <v>0</v>
      </c>
      <c r="BD122" s="5">
        <f t="shared" si="68"/>
        <v>0</v>
      </c>
      <c r="BE122" s="5">
        <f t="shared" si="68"/>
        <v>0</v>
      </c>
      <c r="BF122" s="5">
        <f t="shared" si="68"/>
        <v>0</v>
      </c>
      <c r="BG122" s="5">
        <f t="shared" si="68"/>
        <v>0</v>
      </c>
      <c r="BH122" s="5">
        <f t="shared" si="69"/>
        <v>0</v>
      </c>
      <c r="BI122" s="5">
        <f t="shared" si="69"/>
        <v>0</v>
      </c>
      <c r="BJ122" s="5">
        <f t="shared" si="69"/>
        <v>0</v>
      </c>
      <c r="BK122" s="5">
        <f t="shared" si="69"/>
        <v>0</v>
      </c>
      <c r="BL122" s="5">
        <f t="shared" si="69"/>
        <v>0</v>
      </c>
      <c r="BM122" s="5">
        <f t="shared" si="69"/>
        <v>0</v>
      </c>
      <c r="BN122" s="5">
        <f t="shared" si="69"/>
        <v>0</v>
      </c>
      <c r="BO122" s="5">
        <f t="shared" si="69"/>
        <v>0</v>
      </c>
      <c r="BP122" s="5">
        <f t="shared" si="69"/>
        <v>0</v>
      </c>
      <c r="BQ122" s="5">
        <f t="shared" si="69"/>
        <v>0</v>
      </c>
      <c r="BR122" s="5">
        <f t="shared" si="70"/>
        <v>1046.76</v>
      </c>
      <c r="BS122" s="5">
        <f t="shared" si="70"/>
        <v>0</v>
      </c>
      <c r="BT122" s="5">
        <f t="shared" si="70"/>
        <v>0</v>
      </c>
      <c r="BU122" s="5">
        <f t="shared" si="70"/>
        <v>0</v>
      </c>
      <c r="BV122" s="5">
        <f t="shared" si="70"/>
        <v>0</v>
      </c>
      <c r="BW122" s="5">
        <f t="shared" si="70"/>
        <v>0</v>
      </c>
      <c r="BX122" s="5">
        <f t="shared" si="70"/>
        <v>0</v>
      </c>
      <c r="BY122" s="5">
        <f t="shared" si="70"/>
        <v>0</v>
      </c>
      <c r="BZ122" s="5">
        <f t="shared" si="70"/>
        <v>0</v>
      </c>
      <c r="CA122" s="5">
        <f t="shared" si="70"/>
        <v>0</v>
      </c>
      <c r="CB122" s="5">
        <f t="shared" si="71"/>
        <v>0</v>
      </c>
      <c r="CC122" s="5">
        <f t="shared" si="71"/>
        <v>0</v>
      </c>
      <c r="CD122" s="5">
        <f t="shared" si="71"/>
        <v>0</v>
      </c>
      <c r="CE122" s="5">
        <f t="shared" si="71"/>
        <v>0</v>
      </c>
      <c r="CF122" s="5">
        <f t="shared" si="71"/>
        <v>0</v>
      </c>
      <c r="CG122" s="5">
        <f t="shared" si="71"/>
        <v>0</v>
      </c>
      <c r="CH122" s="5">
        <f t="shared" si="71"/>
        <v>0</v>
      </c>
      <c r="CI122" s="5">
        <f t="shared" si="71"/>
        <v>0</v>
      </c>
      <c r="CJ122" s="5">
        <f t="shared" si="71"/>
        <v>0</v>
      </c>
      <c r="CK122" s="5">
        <f t="shared" si="71"/>
        <v>0</v>
      </c>
      <c r="CL122" s="5">
        <f t="shared" si="72"/>
        <v>0</v>
      </c>
      <c r="CM122" s="5">
        <f t="shared" si="72"/>
        <v>0</v>
      </c>
      <c r="CN122" s="5">
        <f t="shared" si="72"/>
        <v>0</v>
      </c>
      <c r="CO122" s="5">
        <f t="shared" si="72"/>
        <v>0</v>
      </c>
      <c r="CP122" s="5">
        <f t="shared" si="72"/>
        <v>0</v>
      </c>
      <c r="CQ122" s="5">
        <f t="shared" si="72"/>
        <v>0</v>
      </c>
      <c r="CR122" s="5">
        <f t="shared" si="72"/>
        <v>0</v>
      </c>
      <c r="CS122" s="5">
        <f t="shared" si="72"/>
        <v>0</v>
      </c>
      <c r="CT122" s="5">
        <f t="shared" si="72"/>
        <v>0</v>
      </c>
      <c r="CU122" s="5">
        <f t="shared" si="72"/>
        <v>0</v>
      </c>
      <c r="CV122" s="5">
        <f t="shared" si="73"/>
        <v>0</v>
      </c>
      <c r="CW122" s="5">
        <f t="shared" si="73"/>
        <v>0</v>
      </c>
      <c r="CX122" s="5">
        <f t="shared" si="73"/>
        <v>0</v>
      </c>
      <c r="CY122" s="5">
        <f t="shared" si="73"/>
        <v>0</v>
      </c>
      <c r="CZ122" s="5">
        <f t="shared" si="73"/>
        <v>0</v>
      </c>
      <c r="DA122" s="5">
        <f t="shared" si="73"/>
        <v>0</v>
      </c>
      <c r="DB122" s="5">
        <f t="shared" si="73"/>
        <v>0</v>
      </c>
      <c r="DC122" s="5">
        <f t="shared" si="73"/>
        <v>0</v>
      </c>
      <c r="DD122" s="5">
        <f t="shared" si="73"/>
        <v>0</v>
      </c>
      <c r="DE122" s="5">
        <f t="shared" si="73"/>
        <v>0</v>
      </c>
      <c r="DF122" s="5">
        <f t="shared" si="74"/>
        <v>0</v>
      </c>
      <c r="DG122" s="5">
        <f t="shared" si="74"/>
        <v>0</v>
      </c>
      <c r="DH122" s="5">
        <f t="shared" si="74"/>
        <v>0</v>
      </c>
      <c r="DI122" s="5">
        <f t="shared" si="74"/>
        <v>0</v>
      </c>
      <c r="DJ122" s="5">
        <f t="shared" si="74"/>
        <v>0</v>
      </c>
      <c r="DK122" s="5">
        <f t="shared" si="74"/>
        <v>0</v>
      </c>
      <c r="DL122" s="5">
        <f t="shared" si="74"/>
        <v>0</v>
      </c>
      <c r="DM122" s="5">
        <f t="shared" si="74"/>
        <v>0</v>
      </c>
    </row>
    <row r="123" spans="1:117" ht="18.75" hidden="1">
      <c r="S123" s="3" t="s">
        <v>50</v>
      </c>
      <c r="T123" s="3" t="s">
        <v>53</v>
      </c>
      <c r="U123" s="3" t="s">
        <v>60</v>
      </c>
      <c r="V123" s="5">
        <f>($AD$123)+0+0+0</f>
        <v>209.352</v>
      </c>
      <c r="W123" s="5">
        <f>0+($AE$123)+0+0</f>
        <v>0</v>
      </c>
      <c r="X123" s="5">
        <f>0+0+($AF$123)+0</f>
        <v>0</v>
      </c>
      <c r="Y123" s="5">
        <f>0+0+0+($AG$123)</f>
        <v>0</v>
      </c>
      <c r="AD123" s="5">
        <f>0.2*($AD$122)</f>
        <v>209.352</v>
      </c>
      <c r="AE123" s="5">
        <f>0.2*($AE$122)</f>
        <v>0</v>
      </c>
      <c r="AF123" s="5">
        <f>0.2*($AF$122)</f>
        <v>0</v>
      </c>
      <c r="AG123" s="5">
        <f>0.2*($AG$122)</f>
        <v>0</v>
      </c>
    </row>
    <row r="124" spans="1:117" ht="18.75" hidden="1">
      <c r="S124" s="3" t="s">
        <v>50</v>
      </c>
      <c r="T124" s="3" t="s">
        <v>53</v>
      </c>
      <c r="U124" s="3" t="s">
        <v>61</v>
      </c>
      <c r="AD124" s="5">
        <f t="shared" ref="AD124:BI124" si="75">AD122+AD123</f>
        <v>1256.1120000000001</v>
      </c>
      <c r="AE124" s="5">
        <f t="shared" si="75"/>
        <v>0</v>
      </c>
      <c r="AF124" s="5">
        <f t="shared" si="75"/>
        <v>0</v>
      </c>
      <c r="AG124" s="5">
        <f t="shared" si="75"/>
        <v>0</v>
      </c>
      <c r="AH124" s="5">
        <f t="shared" si="75"/>
        <v>0</v>
      </c>
      <c r="AI124" s="5">
        <f t="shared" si="75"/>
        <v>0</v>
      </c>
      <c r="AJ124" s="5">
        <f t="shared" si="75"/>
        <v>0</v>
      </c>
      <c r="AK124" s="5">
        <f t="shared" si="75"/>
        <v>0</v>
      </c>
      <c r="AL124" s="5">
        <f t="shared" si="75"/>
        <v>0</v>
      </c>
      <c r="AM124" s="5">
        <f t="shared" si="75"/>
        <v>0</v>
      </c>
      <c r="AN124" s="5">
        <f t="shared" si="75"/>
        <v>0</v>
      </c>
      <c r="AO124" s="5">
        <f t="shared" si="75"/>
        <v>0</v>
      </c>
      <c r="AP124" s="5">
        <f t="shared" si="75"/>
        <v>0</v>
      </c>
      <c r="AQ124" s="5">
        <f t="shared" si="75"/>
        <v>0</v>
      </c>
      <c r="AR124" s="5">
        <f t="shared" si="75"/>
        <v>0</v>
      </c>
      <c r="AS124" s="5">
        <f t="shared" si="75"/>
        <v>0</v>
      </c>
      <c r="AT124" s="5">
        <f t="shared" si="75"/>
        <v>0</v>
      </c>
      <c r="AU124" s="5">
        <f t="shared" si="75"/>
        <v>0</v>
      </c>
      <c r="AV124" s="5">
        <f t="shared" si="75"/>
        <v>0</v>
      </c>
      <c r="AW124" s="5">
        <f t="shared" si="75"/>
        <v>0</v>
      </c>
      <c r="AX124" s="5">
        <f t="shared" si="75"/>
        <v>0</v>
      </c>
      <c r="AY124" s="5">
        <f t="shared" si="75"/>
        <v>0</v>
      </c>
      <c r="AZ124" s="5">
        <f t="shared" si="75"/>
        <v>0</v>
      </c>
      <c r="BA124" s="5">
        <f t="shared" si="75"/>
        <v>0</v>
      </c>
      <c r="BB124" s="5">
        <f t="shared" si="75"/>
        <v>0</v>
      </c>
      <c r="BC124" s="5">
        <f t="shared" si="75"/>
        <v>0</v>
      </c>
      <c r="BD124" s="5">
        <f t="shared" si="75"/>
        <v>0</v>
      </c>
      <c r="BE124" s="5">
        <f t="shared" si="75"/>
        <v>0</v>
      </c>
      <c r="BF124" s="5">
        <f t="shared" si="75"/>
        <v>0</v>
      </c>
      <c r="BG124" s="5">
        <f t="shared" si="75"/>
        <v>0</v>
      </c>
      <c r="BH124" s="5">
        <f t="shared" si="75"/>
        <v>0</v>
      </c>
      <c r="BI124" s="5">
        <f t="shared" si="75"/>
        <v>0</v>
      </c>
      <c r="BJ124" s="5">
        <f t="shared" ref="BJ124:CO124" si="76">BJ122+BJ123</f>
        <v>0</v>
      </c>
      <c r="BK124" s="5">
        <f t="shared" si="76"/>
        <v>0</v>
      </c>
      <c r="BL124" s="5">
        <f t="shared" si="76"/>
        <v>0</v>
      </c>
      <c r="BM124" s="5">
        <f t="shared" si="76"/>
        <v>0</v>
      </c>
      <c r="BN124" s="5">
        <f t="shared" si="76"/>
        <v>0</v>
      </c>
      <c r="BO124" s="5">
        <f t="shared" si="76"/>
        <v>0</v>
      </c>
      <c r="BP124" s="5">
        <f t="shared" si="76"/>
        <v>0</v>
      </c>
      <c r="BQ124" s="5">
        <f t="shared" si="76"/>
        <v>0</v>
      </c>
      <c r="BR124" s="5">
        <f t="shared" si="76"/>
        <v>1046.76</v>
      </c>
      <c r="BS124" s="5">
        <f t="shared" si="76"/>
        <v>0</v>
      </c>
      <c r="BT124" s="5">
        <f t="shared" si="76"/>
        <v>0</v>
      </c>
      <c r="BU124" s="5">
        <f t="shared" si="76"/>
        <v>0</v>
      </c>
      <c r="BV124" s="5">
        <f t="shared" si="76"/>
        <v>0</v>
      </c>
      <c r="BW124" s="5">
        <f t="shared" si="76"/>
        <v>0</v>
      </c>
      <c r="BX124" s="5">
        <f t="shared" si="76"/>
        <v>0</v>
      </c>
      <c r="BY124" s="5">
        <f t="shared" si="76"/>
        <v>0</v>
      </c>
      <c r="BZ124" s="5">
        <f t="shared" si="76"/>
        <v>0</v>
      </c>
      <c r="CA124" s="5">
        <f t="shared" si="76"/>
        <v>0</v>
      </c>
      <c r="CB124" s="5">
        <f t="shared" si="76"/>
        <v>0</v>
      </c>
      <c r="CC124" s="5">
        <f t="shared" si="76"/>
        <v>0</v>
      </c>
      <c r="CD124" s="5">
        <f t="shared" si="76"/>
        <v>0</v>
      </c>
      <c r="CE124" s="5">
        <f t="shared" si="76"/>
        <v>0</v>
      </c>
      <c r="CF124" s="5">
        <f t="shared" si="76"/>
        <v>0</v>
      </c>
      <c r="CG124" s="5">
        <f t="shared" si="76"/>
        <v>0</v>
      </c>
      <c r="CH124" s="5">
        <f t="shared" si="76"/>
        <v>0</v>
      </c>
      <c r="CI124" s="5">
        <f t="shared" si="76"/>
        <v>0</v>
      </c>
      <c r="CJ124" s="5">
        <f t="shared" si="76"/>
        <v>0</v>
      </c>
      <c r="CK124" s="5">
        <f t="shared" si="76"/>
        <v>0</v>
      </c>
      <c r="CL124" s="5">
        <f t="shared" si="76"/>
        <v>0</v>
      </c>
      <c r="CM124" s="5">
        <f t="shared" si="76"/>
        <v>0</v>
      </c>
      <c r="CN124" s="5">
        <f t="shared" si="76"/>
        <v>0</v>
      </c>
      <c r="CO124" s="5">
        <f t="shared" si="76"/>
        <v>0</v>
      </c>
      <c r="CP124" s="5">
        <f t="shared" ref="CP124:DM124" si="77">CP122+CP123</f>
        <v>0</v>
      </c>
      <c r="CQ124" s="5">
        <f t="shared" si="77"/>
        <v>0</v>
      </c>
      <c r="CR124" s="5">
        <f t="shared" si="77"/>
        <v>0</v>
      </c>
      <c r="CS124" s="5">
        <f t="shared" si="77"/>
        <v>0</v>
      </c>
      <c r="CT124" s="5">
        <f t="shared" si="77"/>
        <v>0</v>
      </c>
      <c r="CU124" s="5">
        <f t="shared" si="77"/>
        <v>0</v>
      </c>
      <c r="CV124" s="5">
        <f t="shared" si="77"/>
        <v>0</v>
      </c>
      <c r="CW124" s="5">
        <f t="shared" si="77"/>
        <v>0</v>
      </c>
      <c r="CX124" s="5">
        <f t="shared" si="77"/>
        <v>0</v>
      </c>
      <c r="CY124" s="5">
        <f t="shared" si="77"/>
        <v>0</v>
      </c>
      <c r="CZ124" s="5">
        <f t="shared" si="77"/>
        <v>0</v>
      </c>
      <c r="DA124" s="5">
        <f t="shared" si="77"/>
        <v>0</v>
      </c>
      <c r="DB124" s="5">
        <f t="shared" si="77"/>
        <v>0</v>
      </c>
      <c r="DC124" s="5">
        <f t="shared" si="77"/>
        <v>0</v>
      </c>
      <c r="DD124" s="5">
        <f t="shared" si="77"/>
        <v>0</v>
      </c>
      <c r="DE124" s="5">
        <f t="shared" si="77"/>
        <v>0</v>
      </c>
      <c r="DF124" s="5">
        <f t="shared" si="77"/>
        <v>0</v>
      </c>
      <c r="DG124" s="5">
        <f t="shared" si="77"/>
        <v>0</v>
      </c>
      <c r="DH124" s="5">
        <f t="shared" si="77"/>
        <v>0</v>
      </c>
      <c r="DI124" s="5">
        <f t="shared" si="77"/>
        <v>0</v>
      </c>
      <c r="DJ124" s="5">
        <f t="shared" si="77"/>
        <v>0</v>
      </c>
      <c r="DK124" s="5">
        <f t="shared" si="77"/>
        <v>0</v>
      </c>
      <c r="DL124" s="5">
        <f t="shared" si="77"/>
        <v>0</v>
      </c>
      <c r="DM124" s="5">
        <f t="shared" si="77"/>
        <v>0</v>
      </c>
    </row>
    <row r="125" spans="1:117" ht="48">
      <c r="A125" s="1" t="s">
        <v>98</v>
      </c>
      <c r="B125" s="1" t="s">
        <v>99</v>
      </c>
      <c r="C125" s="1" t="s">
        <v>100</v>
      </c>
      <c r="D125" s="8" t="s">
        <v>101</v>
      </c>
      <c r="G125" s="8">
        <f>40</f>
        <v>40</v>
      </c>
      <c r="H125" s="9">
        <f>$AD$117+$AH$117+$AE$117+$AI$117+$AF$117+$AJ$117+$AG$117+$AK$117</f>
        <v>3.3</v>
      </c>
      <c r="I125" s="8">
        <v>1</v>
      </c>
      <c r="J125" s="10">
        <f>$AD$118+$AH$118+$AE$118+$AI$118+$AF$118+$AJ$118+$AG$118+$AK$118</f>
        <v>132</v>
      </c>
      <c r="K125" s="8">
        <f>IF(OR(J125=0,J125=L125),1,L125/J125)</f>
        <v>7.93</v>
      </c>
      <c r="L125" s="10">
        <f>$AD$120+$AH$120+$AE$120+$AI$120+$AF$120+$AJ$120+$AG$120+$AK$120</f>
        <v>1046.76</v>
      </c>
    </row>
    <row r="126" spans="1:117" ht="12" hidden="1">
      <c r="A126" s="1"/>
      <c r="B126" s="1"/>
      <c r="C126" s="1" t="s">
        <v>88</v>
      </c>
      <c r="D126" s="7"/>
      <c r="E126" s="7"/>
      <c r="F126" s="8">
        <v>1</v>
      </c>
      <c r="G126" s="7"/>
      <c r="H126" s="9">
        <f>$BR$117+$BV$117+$BS$117+$BW$117+$BT$117+$BX$117+$BU$117+$BY$117</f>
        <v>3.3</v>
      </c>
      <c r="I126" s="8"/>
      <c r="J126" s="10">
        <f>$BR$118+$BV$118+$BS$118+$BW$118+$BT$118+$BX$118+$BU$118+$BY$118</f>
        <v>132</v>
      </c>
      <c r="K126" s="8">
        <v>7.93</v>
      </c>
      <c r="L126" s="10">
        <f>$BR$120+$BV$120+$BS$120+$BW$120+$BT$120+$BX$120+$BU$120+$BY$120</f>
        <v>1046.76</v>
      </c>
      <c r="M126" s="11" t="s">
        <v>89</v>
      </c>
    </row>
    <row r="127" spans="1:117" ht="12" hidden="1">
      <c r="A127" s="1"/>
      <c r="B127" s="1"/>
      <c r="C127" s="1" t="s">
        <v>70</v>
      </c>
      <c r="D127" s="7"/>
      <c r="E127" s="7"/>
      <c r="F127" s="7"/>
      <c r="G127" s="7"/>
      <c r="H127" s="9">
        <f>$AD$117+$AH$117+$AE$117+$AI$117+$AF$117+$AJ$117+$AG$117+$AK$117</f>
        <v>3.3</v>
      </c>
      <c r="I127" s="8"/>
      <c r="J127" s="10">
        <f>$AD$118+$AH$118+$AE$118+$AI$118+$AF$118+$AJ$118+$AG$118+$AK$118</f>
        <v>132</v>
      </c>
      <c r="K127" s="8"/>
      <c r="L127" s="10">
        <f>$AD$120+$AH$120+$AE$120+$AI$120+$AF$120+$AJ$120+$AG$120+$AK$120</f>
        <v>1046.76</v>
      </c>
      <c r="M127" s="11" t="s">
        <v>71</v>
      </c>
    </row>
    <row r="128" spans="1:117" ht="12">
      <c r="A128" s="1"/>
      <c r="B128" s="1"/>
      <c r="C128" s="1" t="s">
        <v>41</v>
      </c>
      <c r="D128" s="7"/>
      <c r="E128" s="7"/>
      <c r="F128" s="7"/>
      <c r="G128" s="7"/>
      <c r="H128" s="9"/>
      <c r="I128" s="8"/>
      <c r="J128" s="10">
        <f>$CX$97+$DB$97+$CY$97+$DC$97+$CZ$97+$DD$97+$DA$97+$DE$97</f>
        <v>3.7492000000000001</v>
      </c>
      <c r="K128" s="8"/>
      <c r="L128" s="10">
        <f>$CX$99+$DB$99+$CY$99+$DC$99+$CZ$99+$DD$99+$DA$99+$DE$99</f>
        <v>119.52449600000001</v>
      </c>
      <c r="M128" s="11" t="s">
        <v>72</v>
      </c>
    </row>
    <row r="129" spans="1:117" ht="48">
      <c r="A129" s="1"/>
      <c r="B129" s="1" t="s">
        <v>73</v>
      </c>
      <c r="C129" s="1" t="s">
        <v>74</v>
      </c>
      <c r="D129" s="8" t="s">
        <v>75</v>
      </c>
      <c r="E129" s="8">
        <v>103</v>
      </c>
      <c r="F129" s="8"/>
      <c r="G129" s="8">
        <v>103</v>
      </c>
      <c r="H129" s="9"/>
      <c r="I129" s="8"/>
      <c r="J129" s="10">
        <f>$G129/100*(J128)</f>
        <v>3.8616760000000001</v>
      </c>
      <c r="K129" s="8"/>
      <c r="L129" s="10">
        <f>$G129/100*(L128)</f>
        <v>123.11023088000002</v>
      </c>
      <c r="M129" s="11" t="s">
        <v>76</v>
      </c>
    </row>
    <row r="130" spans="1:117" ht="48">
      <c r="A130" s="1"/>
      <c r="B130" s="1" t="s">
        <v>77</v>
      </c>
      <c r="C130" s="1" t="s">
        <v>78</v>
      </c>
      <c r="D130" s="8" t="s">
        <v>75</v>
      </c>
      <c r="E130" s="8">
        <v>72</v>
      </c>
      <c r="F130" s="8"/>
      <c r="G130" s="8">
        <v>72</v>
      </c>
      <c r="H130" s="9"/>
      <c r="I130" s="8"/>
      <c r="J130" s="10">
        <f>$G130/100*(J128)</f>
        <v>2.699424</v>
      </c>
      <c r="K130" s="8"/>
      <c r="L130" s="10">
        <f>$G130/100*(L128)</f>
        <v>86.05763712000001</v>
      </c>
      <c r="M130" s="11" t="s">
        <v>79</v>
      </c>
    </row>
    <row r="131" spans="1:117" ht="12">
      <c r="A131" s="13"/>
      <c r="B131" s="13"/>
      <c r="C131" s="13" t="s">
        <v>80</v>
      </c>
      <c r="D131" s="13"/>
      <c r="E131" s="13"/>
      <c r="F131" s="13"/>
      <c r="G131" s="13"/>
      <c r="H131" s="13"/>
      <c r="I131" s="13"/>
      <c r="J131" s="14">
        <f>SUMIF($M$113:$M130,"пз",J$113:J130)+SUMIF($M$113:$M130,"об_",J$113:J130)+SUMIF($M$113:$M130,"нр",J$113:J130)+SUMIF($M$113:$M130,"сп",J$113:J130)+SUMIF($M$113:$M130,"проч_",J$113:J130)</f>
        <v>142.52669999999998</v>
      </c>
      <c r="K131" s="13"/>
      <c r="L131" s="14">
        <f>SUMIF($M$113:$M130,"пз",L$113:L130)+SUMIF($M$113:$M130,"об_",L$113:L130)+SUMIF($M$113:$M130,"нр",L$113:L130)+SUMIF($M$113:$M130,"сп",L$113:L130)+SUMIF($M$113:$M130,"проч_",L$113:L130)</f>
        <v>1377.3431760000001</v>
      </c>
      <c r="M131" s="11" t="s">
        <v>81</v>
      </c>
      <c r="N131" s="11" t="s">
        <v>45</v>
      </c>
    </row>
    <row r="132" spans="1:117" ht="18.75" hidden="1">
      <c r="V132" s="29" t="s">
        <v>31</v>
      </c>
      <c r="W132" s="30"/>
      <c r="X132" s="30"/>
      <c r="Y132" s="30"/>
      <c r="Z132" s="30"/>
      <c r="AA132" s="30"/>
      <c r="AB132" s="30"/>
      <c r="AC132" s="31"/>
      <c r="AD132" s="29" t="s">
        <v>32</v>
      </c>
      <c r="AE132" s="30"/>
      <c r="AF132" s="30"/>
      <c r="AG132" s="30"/>
      <c r="AH132" s="30"/>
      <c r="AI132" s="30"/>
      <c r="AJ132" s="30"/>
      <c r="AK132" s="31"/>
      <c r="AL132" s="29" t="s">
        <v>33</v>
      </c>
      <c r="AM132" s="30"/>
      <c r="AN132" s="30"/>
      <c r="AO132" s="30"/>
      <c r="AP132" s="30"/>
      <c r="AQ132" s="30"/>
      <c r="AR132" s="30"/>
      <c r="AS132" s="31"/>
      <c r="AT132" s="29" t="s">
        <v>34</v>
      </c>
      <c r="AU132" s="30"/>
      <c r="AV132" s="30"/>
      <c r="AW132" s="30"/>
      <c r="AX132" s="30"/>
      <c r="AY132" s="30"/>
      <c r="AZ132" s="30"/>
      <c r="BA132" s="31"/>
      <c r="BB132" s="29" t="s">
        <v>35</v>
      </c>
      <c r="BC132" s="30"/>
      <c r="BD132" s="30"/>
      <c r="BE132" s="30"/>
      <c r="BF132" s="30"/>
      <c r="BG132" s="30"/>
      <c r="BH132" s="30"/>
      <c r="BI132" s="31"/>
      <c r="BJ132" s="29" t="s">
        <v>36</v>
      </c>
      <c r="BK132" s="30"/>
      <c r="BL132" s="30"/>
      <c r="BM132" s="30"/>
      <c r="BN132" s="30"/>
      <c r="BO132" s="30"/>
      <c r="BP132" s="30"/>
      <c r="BQ132" s="31"/>
      <c r="BR132" s="29" t="s">
        <v>37</v>
      </c>
      <c r="BS132" s="30"/>
      <c r="BT132" s="30"/>
      <c r="BU132" s="30"/>
      <c r="BV132" s="30"/>
      <c r="BW132" s="30"/>
      <c r="BX132" s="30"/>
      <c r="BY132" s="31"/>
      <c r="BZ132" s="29" t="s">
        <v>38</v>
      </c>
      <c r="CA132" s="30"/>
      <c r="CB132" s="30"/>
      <c r="CC132" s="30"/>
      <c r="CD132" s="30"/>
      <c r="CE132" s="30"/>
      <c r="CF132" s="30"/>
      <c r="CG132" s="31"/>
      <c r="CH132" s="29" t="s">
        <v>39</v>
      </c>
      <c r="CI132" s="30"/>
      <c r="CJ132" s="30"/>
      <c r="CK132" s="30"/>
      <c r="CL132" s="30"/>
      <c r="CM132" s="30"/>
      <c r="CN132" s="30"/>
      <c r="CO132" s="31"/>
      <c r="CP132" s="29" t="s">
        <v>40</v>
      </c>
      <c r="CQ132" s="30"/>
      <c r="CR132" s="30"/>
      <c r="CS132" s="30"/>
      <c r="CT132" s="30"/>
      <c r="CU132" s="30"/>
      <c r="CV132" s="30"/>
      <c r="CW132" s="31"/>
      <c r="CX132" s="29" t="s">
        <v>41</v>
      </c>
      <c r="CY132" s="30"/>
      <c r="CZ132" s="30"/>
      <c r="DA132" s="30"/>
      <c r="DB132" s="30"/>
      <c r="DC132" s="30"/>
      <c r="DD132" s="30"/>
      <c r="DE132" s="31"/>
      <c r="DF132" s="29" t="s">
        <v>42</v>
      </c>
      <c r="DG132" s="30"/>
      <c r="DH132" s="30"/>
      <c r="DI132" s="30"/>
      <c r="DJ132" s="30"/>
      <c r="DK132" s="30"/>
      <c r="DL132" s="30"/>
      <c r="DM132" s="31"/>
    </row>
    <row r="133" spans="1:117" ht="18.75" hidden="1">
      <c r="V133" s="29" t="s">
        <v>43</v>
      </c>
      <c r="W133" s="30"/>
      <c r="X133" s="30"/>
      <c r="Y133" s="31"/>
      <c r="Z133" s="29" t="s">
        <v>44</v>
      </c>
      <c r="AA133" s="30"/>
      <c r="AB133" s="30"/>
      <c r="AC133" s="31"/>
      <c r="AD133" s="29" t="s">
        <v>43</v>
      </c>
      <c r="AE133" s="30"/>
      <c r="AF133" s="30"/>
      <c r="AG133" s="31"/>
      <c r="AH133" s="29" t="s">
        <v>44</v>
      </c>
      <c r="AI133" s="30"/>
      <c r="AJ133" s="30"/>
      <c r="AK133" s="31"/>
      <c r="AL133" s="29" t="s">
        <v>43</v>
      </c>
      <c r="AM133" s="30"/>
      <c r="AN133" s="30"/>
      <c r="AO133" s="31"/>
      <c r="AP133" s="29" t="s">
        <v>44</v>
      </c>
      <c r="AQ133" s="30"/>
      <c r="AR133" s="30"/>
      <c r="AS133" s="31"/>
      <c r="AT133" s="29" t="s">
        <v>43</v>
      </c>
      <c r="AU133" s="30"/>
      <c r="AV133" s="30"/>
      <c r="AW133" s="31"/>
      <c r="AX133" s="29" t="s">
        <v>44</v>
      </c>
      <c r="AY133" s="30"/>
      <c r="AZ133" s="30"/>
      <c r="BA133" s="31"/>
      <c r="BB133" s="29" t="s">
        <v>43</v>
      </c>
      <c r="BC133" s="30"/>
      <c r="BD133" s="30"/>
      <c r="BE133" s="31"/>
      <c r="BF133" s="29" t="s">
        <v>44</v>
      </c>
      <c r="BG133" s="30"/>
      <c r="BH133" s="30"/>
      <c r="BI133" s="31"/>
      <c r="BJ133" s="29" t="s">
        <v>43</v>
      </c>
      <c r="BK133" s="30"/>
      <c r="BL133" s="30"/>
      <c r="BM133" s="31"/>
      <c r="BN133" s="29" t="s">
        <v>44</v>
      </c>
      <c r="BO133" s="30"/>
      <c r="BP133" s="30"/>
      <c r="BQ133" s="31"/>
      <c r="BR133" s="29" t="s">
        <v>43</v>
      </c>
      <c r="BS133" s="30"/>
      <c r="BT133" s="30"/>
      <c r="BU133" s="31"/>
      <c r="BV133" s="29" t="s">
        <v>44</v>
      </c>
      <c r="BW133" s="30"/>
      <c r="BX133" s="30"/>
      <c r="BY133" s="31"/>
      <c r="BZ133" s="29" t="s">
        <v>43</v>
      </c>
      <c r="CA133" s="30"/>
      <c r="CB133" s="30"/>
      <c r="CC133" s="31"/>
      <c r="CD133" s="29" t="s">
        <v>44</v>
      </c>
      <c r="CE133" s="30"/>
      <c r="CF133" s="30"/>
      <c r="CG133" s="31"/>
      <c r="CH133" s="29" t="s">
        <v>43</v>
      </c>
      <c r="CI133" s="30"/>
      <c r="CJ133" s="30"/>
      <c r="CK133" s="31"/>
      <c r="CL133" s="29" t="s">
        <v>44</v>
      </c>
      <c r="CM133" s="30"/>
      <c r="CN133" s="30"/>
      <c r="CO133" s="31"/>
      <c r="CP133" s="29" t="s">
        <v>43</v>
      </c>
      <c r="CQ133" s="30"/>
      <c r="CR133" s="30"/>
      <c r="CS133" s="31"/>
      <c r="CT133" s="29" t="s">
        <v>44</v>
      </c>
      <c r="CU133" s="30"/>
      <c r="CV133" s="30"/>
      <c r="CW133" s="31"/>
      <c r="CX133" s="29" t="s">
        <v>43</v>
      </c>
      <c r="CY133" s="30"/>
      <c r="CZ133" s="30"/>
      <c r="DA133" s="31"/>
      <c r="DB133" s="29" t="s">
        <v>44</v>
      </c>
      <c r="DC133" s="30"/>
      <c r="DD133" s="30"/>
      <c r="DE133" s="31"/>
      <c r="DF133" s="29" t="s">
        <v>43</v>
      </c>
      <c r="DG133" s="30"/>
      <c r="DH133" s="30"/>
      <c r="DI133" s="31"/>
      <c r="DJ133" s="29" t="s">
        <v>44</v>
      </c>
      <c r="DK133" s="30"/>
      <c r="DL133" s="30"/>
      <c r="DM133" s="31"/>
    </row>
    <row r="134" spans="1:117" ht="18.75" hidden="1">
      <c r="V134" s="3" t="s">
        <v>45</v>
      </c>
      <c r="W134" s="3" t="s">
        <v>46</v>
      </c>
      <c r="X134" s="3" t="s">
        <v>47</v>
      </c>
      <c r="Y134" s="3" t="s">
        <v>48</v>
      </c>
      <c r="Z134" s="3" t="s">
        <v>45</v>
      </c>
      <c r="AA134" s="3" t="s">
        <v>46</v>
      </c>
      <c r="AB134" s="3" t="s">
        <v>47</v>
      </c>
      <c r="AC134" s="3" t="s">
        <v>48</v>
      </c>
      <c r="AD134" s="3" t="s">
        <v>45</v>
      </c>
      <c r="AE134" s="3" t="s">
        <v>46</v>
      </c>
      <c r="AF134" s="3" t="s">
        <v>47</v>
      </c>
      <c r="AG134" s="3" t="s">
        <v>48</v>
      </c>
      <c r="AH134" s="3" t="s">
        <v>45</v>
      </c>
      <c r="AI134" s="3" t="s">
        <v>46</v>
      </c>
      <c r="AJ134" s="3" t="s">
        <v>47</v>
      </c>
      <c r="AK134" s="3" t="s">
        <v>48</v>
      </c>
      <c r="AL134" s="3" t="s">
        <v>45</v>
      </c>
      <c r="AM134" s="3" t="s">
        <v>46</v>
      </c>
      <c r="AN134" s="3" t="s">
        <v>47</v>
      </c>
      <c r="AO134" s="3" t="s">
        <v>48</v>
      </c>
      <c r="AP134" s="3" t="s">
        <v>45</v>
      </c>
      <c r="AQ134" s="3" t="s">
        <v>46</v>
      </c>
      <c r="AR134" s="3" t="s">
        <v>47</v>
      </c>
      <c r="AS134" s="3" t="s">
        <v>48</v>
      </c>
      <c r="AT134" s="3" t="s">
        <v>45</v>
      </c>
      <c r="AU134" s="3" t="s">
        <v>46</v>
      </c>
      <c r="AV134" s="3" t="s">
        <v>47</v>
      </c>
      <c r="AW134" s="3" t="s">
        <v>48</v>
      </c>
      <c r="AX134" s="3" t="s">
        <v>45</v>
      </c>
      <c r="AY134" s="3" t="s">
        <v>46</v>
      </c>
      <c r="AZ134" s="3" t="s">
        <v>47</v>
      </c>
      <c r="BA134" s="3" t="s">
        <v>48</v>
      </c>
      <c r="BB134" s="3" t="s">
        <v>45</v>
      </c>
      <c r="BC134" s="3" t="s">
        <v>46</v>
      </c>
      <c r="BD134" s="3" t="s">
        <v>47</v>
      </c>
      <c r="BE134" s="3" t="s">
        <v>48</v>
      </c>
      <c r="BF134" s="3" t="s">
        <v>45</v>
      </c>
      <c r="BG134" s="3" t="s">
        <v>46</v>
      </c>
      <c r="BH134" s="3" t="s">
        <v>47</v>
      </c>
      <c r="BI134" s="3" t="s">
        <v>48</v>
      </c>
      <c r="BJ134" s="3" t="s">
        <v>45</v>
      </c>
      <c r="BK134" s="3" t="s">
        <v>46</v>
      </c>
      <c r="BL134" s="3" t="s">
        <v>47</v>
      </c>
      <c r="BM134" s="3" t="s">
        <v>48</v>
      </c>
      <c r="BN134" s="3" t="s">
        <v>45</v>
      </c>
      <c r="BO134" s="3" t="s">
        <v>46</v>
      </c>
      <c r="BP134" s="3" t="s">
        <v>47</v>
      </c>
      <c r="BQ134" s="3" t="s">
        <v>48</v>
      </c>
      <c r="BR134" s="3" t="s">
        <v>45</v>
      </c>
      <c r="BS134" s="3" t="s">
        <v>46</v>
      </c>
      <c r="BT134" s="3" t="s">
        <v>47</v>
      </c>
      <c r="BU134" s="3" t="s">
        <v>48</v>
      </c>
      <c r="BV134" s="3" t="s">
        <v>45</v>
      </c>
      <c r="BW134" s="3" t="s">
        <v>46</v>
      </c>
      <c r="BX134" s="3" t="s">
        <v>47</v>
      </c>
      <c r="BY134" s="3" t="s">
        <v>48</v>
      </c>
      <c r="BZ134" s="3" t="s">
        <v>45</v>
      </c>
      <c r="CA134" s="3" t="s">
        <v>46</v>
      </c>
      <c r="CB134" s="3" t="s">
        <v>47</v>
      </c>
      <c r="CC134" s="3" t="s">
        <v>48</v>
      </c>
      <c r="CD134" s="3" t="s">
        <v>45</v>
      </c>
      <c r="CE134" s="3" t="s">
        <v>46</v>
      </c>
      <c r="CF134" s="3" t="s">
        <v>47</v>
      </c>
      <c r="CG134" s="3" t="s">
        <v>48</v>
      </c>
      <c r="CH134" s="3" t="s">
        <v>45</v>
      </c>
      <c r="CI134" s="3" t="s">
        <v>46</v>
      </c>
      <c r="CJ134" s="3" t="s">
        <v>47</v>
      </c>
      <c r="CK134" s="3" t="s">
        <v>48</v>
      </c>
      <c r="CL134" s="3" t="s">
        <v>45</v>
      </c>
      <c r="CM134" s="3" t="s">
        <v>46</v>
      </c>
      <c r="CN134" s="3" t="s">
        <v>47</v>
      </c>
      <c r="CO134" s="3" t="s">
        <v>48</v>
      </c>
      <c r="CP134" s="3" t="s">
        <v>45</v>
      </c>
      <c r="CQ134" s="3" t="s">
        <v>46</v>
      </c>
      <c r="CR134" s="3" t="s">
        <v>47</v>
      </c>
      <c r="CS134" s="3" t="s">
        <v>48</v>
      </c>
      <c r="CT134" s="3" t="s">
        <v>45</v>
      </c>
      <c r="CU134" s="3" t="s">
        <v>46</v>
      </c>
      <c r="CV134" s="3" t="s">
        <v>47</v>
      </c>
      <c r="CW134" s="3" t="s">
        <v>48</v>
      </c>
      <c r="CX134" s="3" t="s">
        <v>45</v>
      </c>
      <c r="CY134" s="3" t="s">
        <v>46</v>
      </c>
      <c r="CZ134" s="3" t="s">
        <v>47</v>
      </c>
      <c r="DA134" s="3" t="s">
        <v>48</v>
      </c>
      <c r="DB134" s="3" t="s">
        <v>45</v>
      </c>
      <c r="DC134" s="3" t="s">
        <v>46</v>
      </c>
      <c r="DD134" s="3" t="s">
        <v>47</v>
      </c>
      <c r="DE134" s="3" t="s">
        <v>48</v>
      </c>
      <c r="DF134" s="3" t="s">
        <v>45</v>
      </c>
      <c r="DG134" s="3" t="s">
        <v>46</v>
      </c>
      <c r="DH134" s="3" t="s">
        <v>47</v>
      </c>
      <c r="DI134" s="3" t="s">
        <v>48</v>
      </c>
      <c r="DJ134" s="3" t="s">
        <v>45</v>
      </c>
      <c r="DK134" s="3" t="s">
        <v>46</v>
      </c>
      <c r="DL134" s="3" t="s">
        <v>47</v>
      </c>
      <c r="DM134" s="3" t="s">
        <v>48</v>
      </c>
    </row>
    <row r="135" spans="1:117" ht="18.75" hidden="1">
      <c r="T135" s="3" t="s">
        <v>51</v>
      </c>
      <c r="U135" s="3" t="s">
        <v>52</v>
      </c>
      <c r="AD135" s="5">
        <f t="shared" ref="AD135:BI135" si="78">SUMIFS(AD$1:AD$134,$U$1:$U$134,"ЗАГР",$T$1:$T$134,"20000101",$S$1:$S$134,"Р")</f>
        <v>172.16079999999999</v>
      </c>
      <c r="AE135" s="5">
        <f t="shared" si="78"/>
        <v>0</v>
      </c>
      <c r="AF135" s="5">
        <f t="shared" si="78"/>
        <v>0</v>
      </c>
      <c r="AG135" s="5">
        <f t="shared" si="78"/>
        <v>0</v>
      </c>
      <c r="AH135" s="5">
        <f t="shared" si="78"/>
        <v>0</v>
      </c>
      <c r="AI135" s="5">
        <f t="shared" si="78"/>
        <v>0</v>
      </c>
      <c r="AJ135" s="5">
        <f t="shared" si="78"/>
        <v>0</v>
      </c>
      <c r="AK135" s="5">
        <f t="shared" si="78"/>
        <v>0</v>
      </c>
      <c r="AL135" s="5">
        <f t="shared" si="78"/>
        <v>12.801200000000001</v>
      </c>
      <c r="AM135" s="5">
        <f t="shared" si="78"/>
        <v>0</v>
      </c>
      <c r="AN135" s="5">
        <f t="shared" si="78"/>
        <v>0</v>
      </c>
      <c r="AO135" s="5">
        <f t="shared" si="78"/>
        <v>0</v>
      </c>
      <c r="AP135" s="5">
        <f t="shared" si="78"/>
        <v>0</v>
      </c>
      <c r="AQ135" s="5">
        <f t="shared" si="78"/>
        <v>0</v>
      </c>
      <c r="AR135" s="5">
        <f t="shared" si="78"/>
        <v>0</v>
      </c>
      <c r="AS135" s="5">
        <f t="shared" si="78"/>
        <v>0</v>
      </c>
      <c r="AT135" s="5">
        <f t="shared" si="78"/>
        <v>0.22</v>
      </c>
      <c r="AU135" s="5">
        <f t="shared" si="78"/>
        <v>0</v>
      </c>
      <c r="AV135" s="5">
        <f t="shared" si="78"/>
        <v>0</v>
      </c>
      <c r="AW135" s="5">
        <f t="shared" si="78"/>
        <v>0</v>
      </c>
      <c r="AX135" s="5">
        <f t="shared" si="78"/>
        <v>0</v>
      </c>
      <c r="AY135" s="5">
        <f t="shared" si="78"/>
        <v>0</v>
      </c>
      <c r="AZ135" s="5">
        <f t="shared" si="78"/>
        <v>0</v>
      </c>
      <c r="BA135" s="5">
        <f t="shared" si="78"/>
        <v>0</v>
      </c>
      <c r="BB135" s="5">
        <f t="shared" si="78"/>
        <v>0.1968</v>
      </c>
      <c r="BC135" s="5">
        <f t="shared" si="78"/>
        <v>0</v>
      </c>
      <c r="BD135" s="5">
        <f t="shared" si="78"/>
        <v>0</v>
      </c>
      <c r="BE135" s="5">
        <f t="shared" si="78"/>
        <v>0</v>
      </c>
      <c r="BF135" s="5">
        <f t="shared" si="78"/>
        <v>0</v>
      </c>
      <c r="BG135" s="5">
        <f t="shared" si="78"/>
        <v>0</v>
      </c>
      <c r="BH135" s="5">
        <f t="shared" si="78"/>
        <v>0</v>
      </c>
      <c r="BI135" s="5">
        <f t="shared" si="78"/>
        <v>0</v>
      </c>
      <c r="BJ135" s="5">
        <f t="shared" ref="BJ135:CO135" si="79">SUMIFS(BJ$1:BJ$134,$U$1:$U$134,"ЗАГР",$T$1:$T$134,"20000101",$S$1:$S$134,"Р")</f>
        <v>2.3199999999999998E-2</v>
      </c>
      <c r="BK135" s="5">
        <f t="shared" si="79"/>
        <v>0</v>
      </c>
      <c r="BL135" s="5">
        <f t="shared" si="79"/>
        <v>0</v>
      </c>
      <c r="BM135" s="5">
        <f t="shared" si="79"/>
        <v>0</v>
      </c>
      <c r="BN135" s="5">
        <f t="shared" si="79"/>
        <v>0</v>
      </c>
      <c r="BO135" s="5">
        <f t="shared" si="79"/>
        <v>0</v>
      </c>
      <c r="BP135" s="5">
        <f t="shared" si="79"/>
        <v>0</v>
      </c>
      <c r="BQ135" s="5">
        <f t="shared" si="79"/>
        <v>0</v>
      </c>
      <c r="BR135" s="5">
        <f t="shared" si="79"/>
        <v>159.1396</v>
      </c>
      <c r="BS135" s="5">
        <f t="shared" si="79"/>
        <v>0</v>
      </c>
      <c r="BT135" s="5">
        <f t="shared" si="79"/>
        <v>0</v>
      </c>
      <c r="BU135" s="5">
        <f t="shared" si="79"/>
        <v>0</v>
      </c>
      <c r="BV135" s="5">
        <f t="shared" si="79"/>
        <v>0</v>
      </c>
      <c r="BW135" s="5">
        <f t="shared" si="79"/>
        <v>0</v>
      </c>
      <c r="BX135" s="5">
        <f t="shared" si="79"/>
        <v>0</v>
      </c>
      <c r="BY135" s="5">
        <f t="shared" si="79"/>
        <v>0</v>
      </c>
      <c r="BZ135" s="5">
        <f t="shared" si="79"/>
        <v>0</v>
      </c>
      <c r="CA135" s="5">
        <f t="shared" si="79"/>
        <v>0</v>
      </c>
      <c r="CB135" s="5">
        <f t="shared" si="79"/>
        <v>0</v>
      </c>
      <c r="CC135" s="5">
        <f t="shared" si="79"/>
        <v>0</v>
      </c>
      <c r="CD135" s="5">
        <f t="shared" si="79"/>
        <v>0</v>
      </c>
      <c r="CE135" s="5">
        <f t="shared" si="79"/>
        <v>0</v>
      </c>
      <c r="CF135" s="5">
        <f t="shared" si="79"/>
        <v>0</v>
      </c>
      <c r="CG135" s="5">
        <f t="shared" si="79"/>
        <v>0</v>
      </c>
      <c r="CH135" s="5">
        <f t="shared" si="79"/>
        <v>1.53694</v>
      </c>
      <c r="CI135" s="5">
        <f t="shared" si="79"/>
        <v>0</v>
      </c>
      <c r="CJ135" s="5">
        <f t="shared" si="79"/>
        <v>0</v>
      </c>
      <c r="CK135" s="5">
        <f t="shared" si="79"/>
        <v>0</v>
      </c>
      <c r="CL135" s="5">
        <f t="shared" si="79"/>
        <v>0</v>
      </c>
      <c r="CM135" s="5">
        <f t="shared" si="79"/>
        <v>0</v>
      </c>
      <c r="CN135" s="5">
        <f t="shared" si="79"/>
        <v>0</v>
      </c>
      <c r="CO135" s="5">
        <f t="shared" si="79"/>
        <v>0</v>
      </c>
      <c r="CP135" s="5">
        <f t="shared" ref="CP135:DM135" si="80">SUMIFS(CP$1:CP$134,$U$1:$U$134,"ЗАГР",$T$1:$T$134,"20000101",$S$1:$S$134,"Р")</f>
        <v>2E-3</v>
      </c>
      <c r="CQ135" s="5">
        <f t="shared" si="80"/>
        <v>0</v>
      </c>
      <c r="CR135" s="5">
        <f t="shared" si="80"/>
        <v>0</v>
      </c>
      <c r="CS135" s="5">
        <f t="shared" si="80"/>
        <v>0</v>
      </c>
      <c r="CT135" s="5">
        <f t="shared" si="80"/>
        <v>0</v>
      </c>
      <c r="CU135" s="5">
        <f t="shared" si="80"/>
        <v>0</v>
      </c>
      <c r="CV135" s="5">
        <f t="shared" si="80"/>
        <v>0</v>
      </c>
      <c r="CW135" s="5">
        <f t="shared" si="80"/>
        <v>0</v>
      </c>
      <c r="CX135" s="5">
        <f t="shared" si="80"/>
        <v>12.824400000000001</v>
      </c>
      <c r="CY135" s="5">
        <f t="shared" si="80"/>
        <v>0</v>
      </c>
      <c r="CZ135" s="5">
        <f t="shared" si="80"/>
        <v>0</v>
      </c>
      <c r="DA135" s="5">
        <f t="shared" si="80"/>
        <v>0</v>
      </c>
      <c r="DB135" s="5">
        <f t="shared" si="80"/>
        <v>0</v>
      </c>
      <c r="DC135" s="5">
        <f t="shared" si="80"/>
        <v>0</v>
      </c>
      <c r="DD135" s="5">
        <f t="shared" si="80"/>
        <v>0</v>
      </c>
      <c r="DE135" s="5">
        <f t="shared" si="80"/>
        <v>0</v>
      </c>
      <c r="DF135" s="5">
        <f t="shared" si="80"/>
        <v>0</v>
      </c>
      <c r="DG135" s="5">
        <f t="shared" si="80"/>
        <v>0</v>
      </c>
      <c r="DH135" s="5">
        <f t="shared" si="80"/>
        <v>0</v>
      </c>
      <c r="DI135" s="5">
        <f t="shared" si="80"/>
        <v>0</v>
      </c>
      <c r="DJ135" s="5">
        <f t="shared" si="80"/>
        <v>0</v>
      </c>
      <c r="DK135" s="5">
        <f t="shared" si="80"/>
        <v>0</v>
      </c>
      <c r="DL135" s="5">
        <f t="shared" si="80"/>
        <v>0</v>
      </c>
      <c r="DM135" s="5">
        <f t="shared" si="80"/>
        <v>0</v>
      </c>
    </row>
    <row r="136" spans="1:117" ht="18.75" hidden="1">
      <c r="T136" s="3" t="s">
        <v>53</v>
      </c>
      <c r="U136" s="3" t="s">
        <v>54</v>
      </c>
      <c r="V136" s="5">
        <f t="shared" ref="V136:BA136" si="81">SUMIFS(V$1:V$134,$U$1:$U$134,"ИНД00",$T$1:$T$134,"20220801",$S$1:$S$134,"Р")</f>
        <v>1500.3934840000002</v>
      </c>
      <c r="W136" s="5">
        <f t="shared" si="81"/>
        <v>0</v>
      </c>
      <c r="X136" s="5">
        <f t="shared" si="81"/>
        <v>0</v>
      </c>
      <c r="Y136" s="5">
        <f t="shared" si="81"/>
        <v>0</v>
      </c>
      <c r="Z136" s="5">
        <f t="shared" si="81"/>
        <v>0</v>
      </c>
      <c r="AA136" s="5">
        <f t="shared" si="81"/>
        <v>0</v>
      </c>
      <c r="AB136" s="5">
        <f t="shared" si="81"/>
        <v>0</v>
      </c>
      <c r="AC136" s="5">
        <f t="shared" si="81"/>
        <v>0</v>
      </c>
      <c r="AD136" s="5">
        <f t="shared" si="81"/>
        <v>1500.3934840000002</v>
      </c>
      <c r="AE136" s="5">
        <f t="shared" si="81"/>
        <v>0</v>
      </c>
      <c r="AF136" s="5">
        <f t="shared" si="81"/>
        <v>0</v>
      </c>
      <c r="AG136" s="5">
        <f t="shared" si="81"/>
        <v>0</v>
      </c>
      <c r="AH136" s="5">
        <f t="shared" si="81"/>
        <v>0</v>
      </c>
      <c r="AI136" s="5">
        <f t="shared" si="81"/>
        <v>0</v>
      </c>
      <c r="AJ136" s="5">
        <f t="shared" si="81"/>
        <v>0</v>
      </c>
      <c r="AK136" s="5">
        <f t="shared" si="81"/>
        <v>0</v>
      </c>
      <c r="AL136" s="5">
        <f t="shared" si="81"/>
        <v>395.30105600000002</v>
      </c>
      <c r="AM136" s="5">
        <f t="shared" si="81"/>
        <v>0</v>
      </c>
      <c r="AN136" s="5">
        <f t="shared" si="81"/>
        <v>0</v>
      </c>
      <c r="AO136" s="5">
        <f t="shared" si="81"/>
        <v>0</v>
      </c>
      <c r="AP136" s="5">
        <f t="shared" si="81"/>
        <v>0</v>
      </c>
      <c r="AQ136" s="5">
        <f t="shared" si="81"/>
        <v>0</v>
      </c>
      <c r="AR136" s="5">
        <f t="shared" si="81"/>
        <v>0</v>
      </c>
      <c r="AS136" s="5">
        <f t="shared" si="81"/>
        <v>0</v>
      </c>
      <c r="AT136" s="5">
        <f t="shared" si="81"/>
        <v>2.2549999999999999</v>
      </c>
      <c r="AU136" s="5">
        <f t="shared" si="81"/>
        <v>0</v>
      </c>
      <c r="AV136" s="5">
        <f t="shared" si="81"/>
        <v>0</v>
      </c>
      <c r="AW136" s="5">
        <f t="shared" si="81"/>
        <v>0</v>
      </c>
      <c r="AX136" s="5">
        <f t="shared" si="81"/>
        <v>0</v>
      </c>
      <c r="AY136" s="5">
        <f t="shared" si="81"/>
        <v>0</v>
      </c>
      <c r="AZ136" s="5">
        <f t="shared" si="81"/>
        <v>0</v>
      </c>
      <c r="BA136" s="5">
        <f t="shared" si="81"/>
        <v>0</v>
      </c>
      <c r="BB136" s="5">
        <f t="shared" ref="BB136:CG136" si="82">SUMIFS(BB$1:BB$134,$U$1:$U$134,"ИНД00",$T$1:$T$134,"20220801",$S$1:$S$134,"Р")</f>
        <v>1.538584</v>
      </c>
      <c r="BC136" s="5">
        <f t="shared" si="82"/>
        <v>0</v>
      </c>
      <c r="BD136" s="5">
        <f t="shared" si="82"/>
        <v>0</v>
      </c>
      <c r="BE136" s="5">
        <f t="shared" si="82"/>
        <v>0</v>
      </c>
      <c r="BF136" s="5">
        <f t="shared" si="82"/>
        <v>0</v>
      </c>
      <c r="BG136" s="5">
        <f t="shared" si="82"/>
        <v>0</v>
      </c>
      <c r="BH136" s="5">
        <f t="shared" si="82"/>
        <v>0</v>
      </c>
      <c r="BI136" s="5">
        <f t="shared" si="82"/>
        <v>0</v>
      </c>
      <c r="BJ136" s="5">
        <f t="shared" si="82"/>
        <v>0.71641599999999994</v>
      </c>
      <c r="BK136" s="5">
        <f t="shared" si="82"/>
        <v>0</v>
      </c>
      <c r="BL136" s="5">
        <f t="shared" si="82"/>
        <v>0</v>
      </c>
      <c r="BM136" s="5">
        <f t="shared" si="82"/>
        <v>0</v>
      </c>
      <c r="BN136" s="5">
        <f t="shared" si="82"/>
        <v>0</v>
      </c>
      <c r="BO136" s="5">
        <f t="shared" si="82"/>
        <v>0</v>
      </c>
      <c r="BP136" s="5">
        <f t="shared" si="82"/>
        <v>0</v>
      </c>
      <c r="BQ136" s="5">
        <f t="shared" si="82"/>
        <v>0</v>
      </c>
      <c r="BR136" s="5">
        <f t="shared" si="82"/>
        <v>1102.837428</v>
      </c>
      <c r="BS136" s="5">
        <f t="shared" si="82"/>
        <v>0</v>
      </c>
      <c r="BT136" s="5">
        <f t="shared" si="82"/>
        <v>0</v>
      </c>
      <c r="BU136" s="5">
        <f t="shared" si="82"/>
        <v>0</v>
      </c>
      <c r="BV136" s="5">
        <f t="shared" si="82"/>
        <v>0</v>
      </c>
      <c r="BW136" s="5">
        <f t="shared" si="82"/>
        <v>0</v>
      </c>
      <c r="BX136" s="5">
        <f t="shared" si="82"/>
        <v>0</v>
      </c>
      <c r="BY136" s="5">
        <f t="shared" si="82"/>
        <v>0</v>
      </c>
      <c r="BZ136" s="5">
        <f t="shared" si="82"/>
        <v>0</v>
      </c>
      <c r="CA136" s="5">
        <f t="shared" si="82"/>
        <v>0</v>
      </c>
      <c r="CB136" s="5">
        <f t="shared" si="82"/>
        <v>0</v>
      </c>
      <c r="CC136" s="5">
        <f t="shared" si="82"/>
        <v>0</v>
      </c>
      <c r="CD136" s="5">
        <f t="shared" si="82"/>
        <v>0</v>
      </c>
      <c r="CE136" s="5">
        <f t="shared" si="82"/>
        <v>0</v>
      </c>
      <c r="CF136" s="5">
        <f t="shared" si="82"/>
        <v>0</v>
      </c>
      <c r="CG136" s="5">
        <f t="shared" si="82"/>
        <v>0</v>
      </c>
      <c r="CH136" s="5">
        <f t="shared" ref="CH136:DM136" si="83">SUMIFS(CH$1:CH$134,$U$1:$U$134,"ИНД00",$T$1:$T$134,"20220801",$S$1:$S$134,"Р")</f>
        <v>0</v>
      </c>
      <c r="CI136" s="5">
        <f t="shared" si="83"/>
        <v>0</v>
      </c>
      <c r="CJ136" s="5">
        <f t="shared" si="83"/>
        <v>0</v>
      </c>
      <c r="CK136" s="5">
        <f t="shared" si="83"/>
        <v>0</v>
      </c>
      <c r="CL136" s="5">
        <f t="shared" si="83"/>
        <v>0</v>
      </c>
      <c r="CM136" s="5">
        <f t="shared" si="83"/>
        <v>0</v>
      </c>
      <c r="CN136" s="5">
        <f t="shared" si="83"/>
        <v>0</v>
      </c>
      <c r="CO136" s="5">
        <f t="shared" si="83"/>
        <v>0</v>
      </c>
      <c r="CP136" s="5">
        <f t="shared" si="83"/>
        <v>0</v>
      </c>
      <c r="CQ136" s="5">
        <f t="shared" si="83"/>
        <v>0</v>
      </c>
      <c r="CR136" s="5">
        <f t="shared" si="83"/>
        <v>0</v>
      </c>
      <c r="CS136" s="5">
        <f t="shared" si="83"/>
        <v>0</v>
      </c>
      <c r="CT136" s="5">
        <f t="shared" si="83"/>
        <v>0</v>
      </c>
      <c r="CU136" s="5">
        <f t="shared" si="83"/>
        <v>0</v>
      </c>
      <c r="CV136" s="5">
        <f t="shared" si="83"/>
        <v>0</v>
      </c>
      <c r="CW136" s="5">
        <f t="shared" si="83"/>
        <v>0</v>
      </c>
      <c r="CX136" s="5">
        <f t="shared" si="83"/>
        <v>396.01747200000005</v>
      </c>
      <c r="CY136" s="5">
        <f t="shared" si="83"/>
        <v>0</v>
      </c>
      <c r="CZ136" s="5">
        <f t="shared" si="83"/>
        <v>0</v>
      </c>
      <c r="DA136" s="5">
        <f t="shared" si="83"/>
        <v>0</v>
      </c>
      <c r="DB136" s="5">
        <f t="shared" si="83"/>
        <v>0</v>
      </c>
      <c r="DC136" s="5">
        <f t="shared" si="83"/>
        <v>0</v>
      </c>
      <c r="DD136" s="5">
        <f t="shared" si="83"/>
        <v>0</v>
      </c>
      <c r="DE136" s="5">
        <f t="shared" si="83"/>
        <v>0</v>
      </c>
      <c r="DF136" s="5">
        <f t="shared" si="83"/>
        <v>0</v>
      </c>
      <c r="DG136" s="5">
        <f t="shared" si="83"/>
        <v>0</v>
      </c>
      <c r="DH136" s="5">
        <f t="shared" si="83"/>
        <v>0</v>
      </c>
      <c r="DI136" s="5">
        <f t="shared" si="83"/>
        <v>0</v>
      </c>
      <c r="DJ136" s="5">
        <f t="shared" si="83"/>
        <v>0</v>
      </c>
      <c r="DK136" s="5">
        <f t="shared" si="83"/>
        <v>0</v>
      </c>
      <c r="DL136" s="5">
        <f t="shared" si="83"/>
        <v>0</v>
      </c>
      <c r="DM136" s="5">
        <f t="shared" si="83"/>
        <v>0</v>
      </c>
    </row>
    <row r="137" spans="1:117" ht="18.75" hidden="1">
      <c r="T137" s="3" t="s">
        <v>53</v>
      </c>
      <c r="U137" s="3" t="s">
        <v>102</v>
      </c>
      <c r="AD137" s="5">
        <f t="shared" ref="AD137:BI137" si="84">SUMIFS(AD$1:AD$134,$U$1:$U$134,"ВС'ИНД00",$T$1:$T$134,"20220801",$S$1:$S$134,"Р")</f>
        <v>1672.5542840000001</v>
      </c>
      <c r="AE137" s="5">
        <f t="shared" si="84"/>
        <v>0</v>
      </c>
      <c r="AF137" s="5">
        <f t="shared" si="84"/>
        <v>0</v>
      </c>
      <c r="AG137" s="5">
        <f t="shared" si="84"/>
        <v>0</v>
      </c>
      <c r="AH137" s="5">
        <f t="shared" si="84"/>
        <v>0</v>
      </c>
      <c r="AI137" s="5">
        <f t="shared" si="84"/>
        <v>0</v>
      </c>
      <c r="AJ137" s="5">
        <f t="shared" si="84"/>
        <v>0</v>
      </c>
      <c r="AK137" s="5">
        <f t="shared" si="84"/>
        <v>0</v>
      </c>
      <c r="AL137" s="5">
        <f t="shared" si="84"/>
        <v>408.10225600000001</v>
      </c>
      <c r="AM137" s="5">
        <f t="shared" si="84"/>
        <v>0</v>
      </c>
      <c r="AN137" s="5">
        <f t="shared" si="84"/>
        <v>0</v>
      </c>
      <c r="AO137" s="5">
        <f t="shared" si="84"/>
        <v>0</v>
      </c>
      <c r="AP137" s="5">
        <f t="shared" si="84"/>
        <v>0</v>
      </c>
      <c r="AQ137" s="5">
        <f t="shared" si="84"/>
        <v>0</v>
      </c>
      <c r="AR137" s="5">
        <f t="shared" si="84"/>
        <v>0</v>
      </c>
      <c r="AS137" s="5">
        <f t="shared" si="84"/>
        <v>0</v>
      </c>
      <c r="AT137" s="5">
        <f t="shared" si="84"/>
        <v>2.4750000000000001</v>
      </c>
      <c r="AU137" s="5">
        <f t="shared" si="84"/>
        <v>0</v>
      </c>
      <c r="AV137" s="5">
        <f t="shared" si="84"/>
        <v>0</v>
      </c>
      <c r="AW137" s="5">
        <f t="shared" si="84"/>
        <v>0</v>
      </c>
      <c r="AX137" s="5">
        <f t="shared" si="84"/>
        <v>0</v>
      </c>
      <c r="AY137" s="5">
        <f t="shared" si="84"/>
        <v>0</v>
      </c>
      <c r="AZ137" s="5">
        <f t="shared" si="84"/>
        <v>0</v>
      </c>
      <c r="BA137" s="5">
        <f t="shared" si="84"/>
        <v>0</v>
      </c>
      <c r="BB137" s="5">
        <f t="shared" si="84"/>
        <v>1.735384</v>
      </c>
      <c r="BC137" s="5">
        <f t="shared" si="84"/>
        <v>0</v>
      </c>
      <c r="BD137" s="5">
        <f t="shared" si="84"/>
        <v>0</v>
      </c>
      <c r="BE137" s="5">
        <f t="shared" si="84"/>
        <v>0</v>
      </c>
      <c r="BF137" s="5">
        <f t="shared" si="84"/>
        <v>0</v>
      </c>
      <c r="BG137" s="5">
        <f t="shared" si="84"/>
        <v>0</v>
      </c>
      <c r="BH137" s="5">
        <f t="shared" si="84"/>
        <v>0</v>
      </c>
      <c r="BI137" s="5">
        <f t="shared" si="84"/>
        <v>0</v>
      </c>
      <c r="BJ137" s="5">
        <f t="shared" ref="BJ137:CO137" si="85">SUMIFS(BJ$1:BJ$134,$U$1:$U$134,"ВС'ИНД00",$T$1:$T$134,"20220801",$S$1:$S$134,"Р")</f>
        <v>0.73961599999999994</v>
      </c>
      <c r="BK137" s="5">
        <f t="shared" si="85"/>
        <v>0</v>
      </c>
      <c r="BL137" s="5">
        <f t="shared" si="85"/>
        <v>0</v>
      </c>
      <c r="BM137" s="5">
        <f t="shared" si="85"/>
        <v>0</v>
      </c>
      <c r="BN137" s="5">
        <f t="shared" si="85"/>
        <v>0</v>
      </c>
      <c r="BO137" s="5">
        <f t="shared" si="85"/>
        <v>0</v>
      </c>
      <c r="BP137" s="5">
        <f t="shared" si="85"/>
        <v>0</v>
      </c>
      <c r="BQ137" s="5">
        <f t="shared" si="85"/>
        <v>0</v>
      </c>
      <c r="BR137" s="5">
        <f t="shared" si="85"/>
        <v>1261.977028</v>
      </c>
      <c r="BS137" s="5">
        <f t="shared" si="85"/>
        <v>0</v>
      </c>
      <c r="BT137" s="5">
        <f t="shared" si="85"/>
        <v>0</v>
      </c>
      <c r="BU137" s="5">
        <f t="shared" si="85"/>
        <v>0</v>
      </c>
      <c r="BV137" s="5">
        <f t="shared" si="85"/>
        <v>0</v>
      </c>
      <c r="BW137" s="5">
        <f t="shared" si="85"/>
        <v>0</v>
      </c>
      <c r="BX137" s="5">
        <f t="shared" si="85"/>
        <v>0</v>
      </c>
      <c r="BY137" s="5">
        <f t="shared" si="85"/>
        <v>0</v>
      </c>
      <c r="BZ137" s="5">
        <f t="shared" si="85"/>
        <v>0</v>
      </c>
      <c r="CA137" s="5">
        <f t="shared" si="85"/>
        <v>0</v>
      </c>
      <c r="CB137" s="5">
        <f t="shared" si="85"/>
        <v>0</v>
      </c>
      <c r="CC137" s="5">
        <f t="shared" si="85"/>
        <v>0</v>
      </c>
      <c r="CD137" s="5">
        <f t="shared" si="85"/>
        <v>0</v>
      </c>
      <c r="CE137" s="5">
        <f t="shared" si="85"/>
        <v>0</v>
      </c>
      <c r="CF137" s="5">
        <f t="shared" si="85"/>
        <v>0</v>
      </c>
      <c r="CG137" s="5">
        <f t="shared" si="85"/>
        <v>0</v>
      </c>
      <c r="CH137" s="5">
        <f t="shared" si="85"/>
        <v>1.53694</v>
      </c>
      <c r="CI137" s="5">
        <f t="shared" si="85"/>
        <v>0</v>
      </c>
      <c r="CJ137" s="5">
        <f t="shared" si="85"/>
        <v>0</v>
      </c>
      <c r="CK137" s="5">
        <f t="shared" si="85"/>
        <v>0</v>
      </c>
      <c r="CL137" s="5">
        <f t="shared" si="85"/>
        <v>0</v>
      </c>
      <c r="CM137" s="5">
        <f t="shared" si="85"/>
        <v>0</v>
      </c>
      <c r="CN137" s="5">
        <f t="shared" si="85"/>
        <v>0</v>
      </c>
      <c r="CO137" s="5">
        <f t="shared" si="85"/>
        <v>0</v>
      </c>
      <c r="CP137" s="5">
        <f t="shared" ref="CP137:DM137" si="86">SUMIFS(CP$1:CP$134,$U$1:$U$134,"ВС'ИНД00",$T$1:$T$134,"20220801",$S$1:$S$134,"Р")</f>
        <v>2E-3</v>
      </c>
      <c r="CQ137" s="5">
        <f t="shared" si="86"/>
        <v>0</v>
      </c>
      <c r="CR137" s="5">
        <f t="shared" si="86"/>
        <v>0</v>
      </c>
      <c r="CS137" s="5">
        <f t="shared" si="86"/>
        <v>0</v>
      </c>
      <c r="CT137" s="5">
        <f t="shared" si="86"/>
        <v>0</v>
      </c>
      <c r="CU137" s="5">
        <f t="shared" si="86"/>
        <v>0</v>
      </c>
      <c r="CV137" s="5">
        <f t="shared" si="86"/>
        <v>0</v>
      </c>
      <c r="CW137" s="5">
        <f t="shared" si="86"/>
        <v>0</v>
      </c>
      <c r="CX137" s="5">
        <f t="shared" si="86"/>
        <v>408.84187199999997</v>
      </c>
      <c r="CY137" s="5">
        <f t="shared" si="86"/>
        <v>0</v>
      </c>
      <c r="CZ137" s="5">
        <f t="shared" si="86"/>
        <v>0</v>
      </c>
      <c r="DA137" s="5">
        <f t="shared" si="86"/>
        <v>0</v>
      </c>
      <c r="DB137" s="5">
        <f t="shared" si="86"/>
        <v>0</v>
      </c>
      <c r="DC137" s="5">
        <f t="shared" si="86"/>
        <v>0</v>
      </c>
      <c r="DD137" s="5">
        <f t="shared" si="86"/>
        <v>0</v>
      </c>
      <c r="DE137" s="5">
        <f t="shared" si="86"/>
        <v>0</v>
      </c>
      <c r="DF137" s="5">
        <f t="shared" si="86"/>
        <v>0</v>
      </c>
      <c r="DG137" s="5">
        <f t="shared" si="86"/>
        <v>0</v>
      </c>
      <c r="DH137" s="5">
        <f t="shared" si="86"/>
        <v>0</v>
      </c>
      <c r="DI137" s="5">
        <f t="shared" si="86"/>
        <v>0</v>
      </c>
      <c r="DJ137" s="5">
        <f t="shared" si="86"/>
        <v>0</v>
      </c>
      <c r="DK137" s="5">
        <f t="shared" si="86"/>
        <v>0</v>
      </c>
      <c r="DL137" s="5">
        <f t="shared" si="86"/>
        <v>0</v>
      </c>
      <c r="DM137" s="5">
        <f t="shared" si="86"/>
        <v>0</v>
      </c>
    </row>
    <row r="138" spans="1:117" ht="18.75" hidden="1">
      <c r="T138" s="3" t="s">
        <v>53</v>
      </c>
      <c r="U138" s="3" t="s">
        <v>56</v>
      </c>
      <c r="V138" s="5">
        <f t="shared" ref="V138:BA138" si="87">SUMIFS(V$1:V$134,$U$1:$U$134,"НР",$T$1:$T$134,"20220801",$S$1:$S$134,"Р")</f>
        <v>421.10712816</v>
      </c>
      <c r="W138" s="5">
        <f t="shared" si="87"/>
        <v>0</v>
      </c>
      <c r="X138" s="5">
        <f t="shared" si="87"/>
        <v>0</v>
      </c>
      <c r="Y138" s="5">
        <f t="shared" si="87"/>
        <v>0</v>
      </c>
      <c r="Z138" s="5">
        <f t="shared" si="87"/>
        <v>0</v>
      </c>
      <c r="AA138" s="5">
        <f t="shared" si="87"/>
        <v>0</v>
      </c>
      <c r="AB138" s="5">
        <f t="shared" si="87"/>
        <v>0</v>
      </c>
      <c r="AC138" s="5">
        <f t="shared" si="87"/>
        <v>0</v>
      </c>
      <c r="AD138" s="5">
        <f t="shared" si="87"/>
        <v>421.10712816</v>
      </c>
      <c r="AE138" s="5">
        <f t="shared" si="87"/>
        <v>0</v>
      </c>
      <c r="AF138" s="5">
        <f t="shared" si="87"/>
        <v>0</v>
      </c>
      <c r="AG138" s="5">
        <f t="shared" si="87"/>
        <v>0</v>
      </c>
      <c r="AH138" s="5">
        <f t="shared" si="87"/>
        <v>0</v>
      </c>
      <c r="AI138" s="5">
        <f t="shared" si="87"/>
        <v>0</v>
      </c>
      <c r="AJ138" s="5">
        <f t="shared" si="87"/>
        <v>0</v>
      </c>
      <c r="AK138" s="5">
        <f t="shared" si="87"/>
        <v>0</v>
      </c>
      <c r="AL138" s="5">
        <f t="shared" si="87"/>
        <v>0</v>
      </c>
      <c r="AM138" s="5">
        <f t="shared" si="87"/>
        <v>0</v>
      </c>
      <c r="AN138" s="5">
        <f t="shared" si="87"/>
        <v>0</v>
      </c>
      <c r="AO138" s="5">
        <f t="shared" si="87"/>
        <v>0</v>
      </c>
      <c r="AP138" s="5">
        <f t="shared" si="87"/>
        <v>0</v>
      </c>
      <c r="AQ138" s="5">
        <f t="shared" si="87"/>
        <v>0</v>
      </c>
      <c r="AR138" s="5">
        <f t="shared" si="87"/>
        <v>0</v>
      </c>
      <c r="AS138" s="5">
        <f t="shared" si="87"/>
        <v>0</v>
      </c>
      <c r="AT138" s="5">
        <f t="shared" si="87"/>
        <v>0</v>
      </c>
      <c r="AU138" s="5">
        <f t="shared" si="87"/>
        <v>0</v>
      </c>
      <c r="AV138" s="5">
        <f t="shared" si="87"/>
        <v>0</v>
      </c>
      <c r="AW138" s="5">
        <f t="shared" si="87"/>
        <v>0</v>
      </c>
      <c r="AX138" s="5">
        <f t="shared" si="87"/>
        <v>0</v>
      </c>
      <c r="AY138" s="5">
        <f t="shared" si="87"/>
        <v>0</v>
      </c>
      <c r="AZ138" s="5">
        <f t="shared" si="87"/>
        <v>0</v>
      </c>
      <c r="BA138" s="5">
        <f t="shared" si="87"/>
        <v>0</v>
      </c>
      <c r="BB138" s="5">
        <f t="shared" ref="BB138:CG138" si="88">SUMIFS(BB$1:BB$134,$U$1:$U$134,"НР",$T$1:$T$134,"20220801",$S$1:$S$134,"Р")</f>
        <v>0</v>
      </c>
      <c r="BC138" s="5">
        <f t="shared" si="88"/>
        <v>0</v>
      </c>
      <c r="BD138" s="5">
        <f t="shared" si="88"/>
        <v>0</v>
      </c>
      <c r="BE138" s="5">
        <f t="shared" si="88"/>
        <v>0</v>
      </c>
      <c r="BF138" s="5">
        <f t="shared" si="88"/>
        <v>0</v>
      </c>
      <c r="BG138" s="5">
        <f t="shared" si="88"/>
        <v>0</v>
      </c>
      <c r="BH138" s="5">
        <f t="shared" si="88"/>
        <v>0</v>
      </c>
      <c r="BI138" s="5">
        <f t="shared" si="88"/>
        <v>0</v>
      </c>
      <c r="BJ138" s="5">
        <f t="shared" si="88"/>
        <v>0</v>
      </c>
      <c r="BK138" s="5">
        <f t="shared" si="88"/>
        <v>0</v>
      </c>
      <c r="BL138" s="5">
        <f t="shared" si="88"/>
        <v>0</v>
      </c>
      <c r="BM138" s="5">
        <f t="shared" si="88"/>
        <v>0</v>
      </c>
      <c r="BN138" s="5">
        <f t="shared" si="88"/>
        <v>0</v>
      </c>
      <c r="BO138" s="5">
        <f t="shared" si="88"/>
        <v>0</v>
      </c>
      <c r="BP138" s="5">
        <f t="shared" si="88"/>
        <v>0</v>
      </c>
      <c r="BQ138" s="5">
        <f t="shared" si="88"/>
        <v>0</v>
      </c>
      <c r="BR138" s="5">
        <f t="shared" si="88"/>
        <v>0</v>
      </c>
      <c r="BS138" s="5">
        <f t="shared" si="88"/>
        <v>0</v>
      </c>
      <c r="BT138" s="5">
        <f t="shared" si="88"/>
        <v>0</v>
      </c>
      <c r="BU138" s="5">
        <f t="shared" si="88"/>
        <v>0</v>
      </c>
      <c r="BV138" s="5">
        <f t="shared" si="88"/>
        <v>0</v>
      </c>
      <c r="BW138" s="5">
        <f t="shared" si="88"/>
        <v>0</v>
      </c>
      <c r="BX138" s="5">
        <f t="shared" si="88"/>
        <v>0</v>
      </c>
      <c r="BY138" s="5">
        <f t="shared" si="88"/>
        <v>0</v>
      </c>
      <c r="BZ138" s="5">
        <f t="shared" si="88"/>
        <v>0</v>
      </c>
      <c r="CA138" s="5">
        <f t="shared" si="88"/>
        <v>0</v>
      </c>
      <c r="CB138" s="5">
        <f t="shared" si="88"/>
        <v>0</v>
      </c>
      <c r="CC138" s="5">
        <f t="shared" si="88"/>
        <v>0</v>
      </c>
      <c r="CD138" s="5">
        <f t="shared" si="88"/>
        <v>0</v>
      </c>
      <c r="CE138" s="5">
        <f t="shared" si="88"/>
        <v>0</v>
      </c>
      <c r="CF138" s="5">
        <f t="shared" si="88"/>
        <v>0</v>
      </c>
      <c r="CG138" s="5">
        <f t="shared" si="88"/>
        <v>0</v>
      </c>
      <c r="CH138" s="5">
        <f t="shared" ref="CH138:DM138" si="89">SUMIFS(CH$1:CH$134,$U$1:$U$134,"НР",$T$1:$T$134,"20220801",$S$1:$S$134,"Р")</f>
        <v>0</v>
      </c>
      <c r="CI138" s="5">
        <f t="shared" si="89"/>
        <v>0</v>
      </c>
      <c r="CJ138" s="5">
        <f t="shared" si="89"/>
        <v>0</v>
      </c>
      <c r="CK138" s="5">
        <f t="shared" si="89"/>
        <v>0</v>
      </c>
      <c r="CL138" s="5">
        <f t="shared" si="89"/>
        <v>0</v>
      </c>
      <c r="CM138" s="5">
        <f t="shared" si="89"/>
        <v>0</v>
      </c>
      <c r="CN138" s="5">
        <f t="shared" si="89"/>
        <v>0</v>
      </c>
      <c r="CO138" s="5">
        <f t="shared" si="89"/>
        <v>0</v>
      </c>
      <c r="CP138" s="5">
        <f t="shared" si="89"/>
        <v>0</v>
      </c>
      <c r="CQ138" s="5">
        <f t="shared" si="89"/>
        <v>0</v>
      </c>
      <c r="CR138" s="5">
        <f t="shared" si="89"/>
        <v>0</v>
      </c>
      <c r="CS138" s="5">
        <f t="shared" si="89"/>
        <v>0</v>
      </c>
      <c r="CT138" s="5">
        <f t="shared" si="89"/>
        <v>0</v>
      </c>
      <c r="CU138" s="5">
        <f t="shared" si="89"/>
        <v>0</v>
      </c>
      <c r="CV138" s="5">
        <f t="shared" si="89"/>
        <v>0</v>
      </c>
      <c r="CW138" s="5">
        <f t="shared" si="89"/>
        <v>0</v>
      </c>
      <c r="CX138" s="5">
        <f t="shared" si="89"/>
        <v>0</v>
      </c>
      <c r="CY138" s="5">
        <f t="shared" si="89"/>
        <v>0</v>
      </c>
      <c r="CZ138" s="5">
        <f t="shared" si="89"/>
        <v>0</v>
      </c>
      <c r="DA138" s="5">
        <f t="shared" si="89"/>
        <v>0</v>
      </c>
      <c r="DB138" s="5">
        <f t="shared" si="89"/>
        <v>0</v>
      </c>
      <c r="DC138" s="5">
        <f t="shared" si="89"/>
        <v>0</v>
      </c>
      <c r="DD138" s="5">
        <f t="shared" si="89"/>
        <v>0</v>
      </c>
      <c r="DE138" s="5">
        <f t="shared" si="89"/>
        <v>0</v>
      </c>
      <c r="DF138" s="5">
        <f t="shared" si="89"/>
        <v>0</v>
      </c>
      <c r="DG138" s="5">
        <f t="shared" si="89"/>
        <v>0</v>
      </c>
      <c r="DH138" s="5">
        <f t="shared" si="89"/>
        <v>0</v>
      </c>
      <c r="DI138" s="5">
        <f t="shared" si="89"/>
        <v>0</v>
      </c>
      <c r="DJ138" s="5">
        <f t="shared" si="89"/>
        <v>0</v>
      </c>
      <c r="DK138" s="5">
        <f t="shared" si="89"/>
        <v>0</v>
      </c>
      <c r="DL138" s="5">
        <f t="shared" si="89"/>
        <v>0</v>
      </c>
      <c r="DM138" s="5">
        <f t="shared" si="89"/>
        <v>0</v>
      </c>
    </row>
    <row r="139" spans="1:117" ht="18.75" hidden="1">
      <c r="T139" s="3" t="s">
        <v>53</v>
      </c>
      <c r="U139" s="3" t="s">
        <v>103</v>
      </c>
      <c r="AD139" s="5">
        <f t="shared" ref="AD139:BI139" si="90">SUMIFS(AD$1:AD$134,$U$1:$U$134,"ВС'НР",$T$1:$T$134,"20220801",$S$1:$S$134,"Р")</f>
        <v>2093.6614121600001</v>
      </c>
      <c r="AE139" s="5">
        <f t="shared" si="90"/>
        <v>0</v>
      </c>
      <c r="AF139" s="5">
        <f t="shared" si="90"/>
        <v>0</v>
      </c>
      <c r="AG139" s="5">
        <f t="shared" si="90"/>
        <v>0</v>
      </c>
      <c r="AH139" s="5">
        <f t="shared" si="90"/>
        <v>0</v>
      </c>
      <c r="AI139" s="5">
        <f t="shared" si="90"/>
        <v>0</v>
      </c>
      <c r="AJ139" s="5">
        <f t="shared" si="90"/>
        <v>0</v>
      </c>
      <c r="AK139" s="5">
        <f t="shared" si="90"/>
        <v>0</v>
      </c>
      <c r="AL139" s="5">
        <f t="shared" si="90"/>
        <v>408.10225600000001</v>
      </c>
      <c r="AM139" s="5">
        <f t="shared" si="90"/>
        <v>0</v>
      </c>
      <c r="AN139" s="5">
        <f t="shared" si="90"/>
        <v>0</v>
      </c>
      <c r="AO139" s="5">
        <f t="shared" si="90"/>
        <v>0</v>
      </c>
      <c r="AP139" s="5">
        <f t="shared" si="90"/>
        <v>0</v>
      </c>
      <c r="AQ139" s="5">
        <f t="shared" si="90"/>
        <v>0</v>
      </c>
      <c r="AR139" s="5">
        <f t="shared" si="90"/>
        <v>0</v>
      </c>
      <c r="AS139" s="5">
        <f t="shared" si="90"/>
        <v>0</v>
      </c>
      <c r="AT139" s="5">
        <f t="shared" si="90"/>
        <v>2.4750000000000001</v>
      </c>
      <c r="AU139" s="5">
        <f t="shared" si="90"/>
        <v>0</v>
      </c>
      <c r="AV139" s="5">
        <f t="shared" si="90"/>
        <v>0</v>
      </c>
      <c r="AW139" s="5">
        <f t="shared" si="90"/>
        <v>0</v>
      </c>
      <c r="AX139" s="5">
        <f t="shared" si="90"/>
        <v>0</v>
      </c>
      <c r="AY139" s="5">
        <f t="shared" si="90"/>
        <v>0</v>
      </c>
      <c r="AZ139" s="5">
        <f t="shared" si="90"/>
        <v>0</v>
      </c>
      <c r="BA139" s="5">
        <f t="shared" si="90"/>
        <v>0</v>
      </c>
      <c r="BB139" s="5">
        <f t="shared" si="90"/>
        <v>1.735384</v>
      </c>
      <c r="BC139" s="5">
        <f t="shared" si="90"/>
        <v>0</v>
      </c>
      <c r="BD139" s="5">
        <f t="shared" si="90"/>
        <v>0</v>
      </c>
      <c r="BE139" s="5">
        <f t="shared" si="90"/>
        <v>0</v>
      </c>
      <c r="BF139" s="5">
        <f t="shared" si="90"/>
        <v>0</v>
      </c>
      <c r="BG139" s="5">
        <f t="shared" si="90"/>
        <v>0</v>
      </c>
      <c r="BH139" s="5">
        <f t="shared" si="90"/>
        <v>0</v>
      </c>
      <c r="BI139" s="5">
        <f t="shared" si="90"/>
        <v>0</v>
      </c>
      <c r="BJ139" s="5">
        <f t="shared" ref="BJ139:CO139" si="91">SUMIFS(BJ$1:BJ$134,$U$1:$U$134,"ВС'НР",$T$1:$T$134,"20220801",$S$1:$S$134,"Р")</f>
        <v>0.73961599999999994</v>
      </c>
      <c r="BK139" s="5">
        <f t="shared" si="91"/>
        <v>0</v>
      </c>
      <c r="BL139" s="5">
        <f t="shared" si="91"/>
        <v>0</v>
      </c>
      <c r="BM139" s="5">
        <f t="shared" si="91"/>
        <v>0</v>
      </c>
      <c r="BN139" s="5">
        <f t="shared" si="91"/>
        <v>0</v>
      </c>
      <c r="BO139" s="5">
        <f t="shared" si="91"/>
        <v>0</v>
      </c>
      <c r="BP139" s="5">
        <f t="shared" si="91"/>
        <v>0</v>
      </c>
      <c r="BQ139" s="5">
        <f t="shared" si="91"/>
        <v>0</v>
      </c>
      <c r="BR139" s="5">
        <f t="shared" si="91"/>
        <v>1261.977028</v>
      </c>
      <c r="BS139" s="5">
        <f t="shared" si="91"/>
        <v>0</v>
      </c>
      <c r="BT139" s="5">
        <f t="shared" si="91"/>
        <v>0</v>
      </c>
      <c r="BU139" s="5">
        <f t="shared" si="91"/>
        <v>0</v>
      </c>
      <c r="BV139" s="5">
        <f t="shared" si="91"/>
        <v>0</v>
      </c>
      <c r="BW139" s="5">
        <f t="shared" si="91"/>
        <v>0</v>
      </c>
      <c r="BX139" s="5">
        <f t="shared" si="91"/>
        <v>0</v>
      </c>
      <c r="BY139" s="5">
        <f t="shared" si="91"/>
        <v>0</v>
      </c>
      <c r="BZ139" s="5">
        <f t="shared" si="91"/>
        <v>0</v>
      </c>
      <c r="CA139" s="5">
        <f t="shared" si="91"/>
        <v>0</v>
      </c>
      <c r="CB139" s="5">
        <f t="shared" si="91"/>
        <v>0</v>
      </c>
      <c r="CC139" s="5">
        <f t="shared" si="91"/>
        <v>0</v>
      </c>
      <c r="CD139" s="5">
        <f t="shared" si="91"/>
        <v>0</v>
      </c>
      <c r="CE139" s="5">
        <f t="shared" si="91"/>
        <v>0</v>
      </c>
      <c r="CF139" s="5">
        <f t="shared" si="91"/>
        <v>0</v>
      </c>
      <c r="CG139" s="5">
        <f t="shared" si="91"/>
        <v>0</v>
      </c>
      <c r="CH139" s="5">
        <f t="shared" si="91"/>
        <v>1.53694</v>
      </c>
      <c r="CI139" s="5">
        <f t="shared" si="91"/>
        <v>0</v>
      </c>
      <c r="CJ139" s="5">
        <f t="shared" si="91"/>
        <v>0</v>
      </c>
      <c r="CK139" s="5">
        <f t="shared" si="91"/>
        <v>0</v>
      </c>
      <c r="CL139" s="5">
        <f t="shared" si="91"/>
        <v>0</v>
      </c>
      <c r="CM139" s="5">
        <f t="shared" si="91"/>
        <v>0</v>
      </c>
      <c r="CN139" s="5">
        <f t="shared" si="91"/>
        <v>0</v>
      </c>
      <c r="CO139" s="5">
        <f t="shared" si="91"/>
        <v>0</v>
      </c>
      <c r="CP139" s="5">
        <f t="shared" ref="CP139:DM139" si="92">SUMIFS(CP$1:CP$134,$U$1:$U$134,"ВС'НР",$T$1:$T$134,"20220801",$S$1:$S$134,"Р")</f>
        <v>2E-3</v>
      </c>
      <c r="CQ139" s="5">
        <f t="shared" si="92"/>
        <v>0</v>
      </c>
      <c r="CR139" s="5">
        <f t="shared" si="92"/>
        <v>0</v>
      </c>
      <c r="CS139" s="5">
        <f t="shared" si="92"/>
        <v>0</v>
      </c>
      <c r="CT139" s="5">
        <f t="shared" si="92"/>
        <v>0</v>
      </c>
      <c r="CU139" s="5">
        <f t="shared" si="92"/>
        <v>0</v>
      </c>
      <c r="CV139" s="5">
        <f t="shared" si="92"/>
        <v>0</v>
      </c>
      <c r="CW139" s="5">
        <f t="shared" si="92"/>
        <v>0</v>
      </c>
      <c r="CX139" s="5">
        <f t="shared" si="92"/>
        <v>408.84187199999997</v>
      </c>
      <c r="CY139" s="5">
        <f t="shared" si="92"/>
        <v>0</v>
      </c>
      <c r="CZ139" s="5">
        <f t="shared" si="92"/>
        <v>0</v>
      </c>
      <c r="DA139" s="5">
        <f t="shared" si="92"/>
        <v>0</v>
      </c>
      <c r="DB139" s="5">
        <f t="shared" si="92"/>
        <v>0</v>
      </c>
      <c r="DC139" s="5">
        <f t="shared" si="92"/>
        <v>0</v>
      </c>
      <c r="DD139" s="5">
        <f t="shared" si="92"/>
        <v>0</v>
      </c>
      <c r="DE139" s="5">
        <f t="shared" si="92"/>
        <v>0</v>
      </c>
      <c r="DF139" s="5">
        <f t="shared" si="92"/>
        <v>0</v>
      </c>
      <c r="DG139" s="5">
        <f t="shared" si="92"/>
        <v>0</v>
      </c>
      <c r="DH139" s="5">
        <f t="shared" si="92"/>
        <v>0</v>
      </c>
      <c r="DI139" s="5">
        <f t="shared" si="92"/>
        <v>0</v>
      </c>
      <c r="DJ139" s="5">
        <f t="shared" si="92"/>
        <v>0</v>
      </c>
      <c r="DK139" s="5">
        <f t="shared" si="92"/>
        <v>0</v>
      </c>
      <c r="DL139" s="5">
        <f t="shared" si="92"/>
        <v>0</v>
      </c>
      <c r="DM139" s="5">
        <f t="shared" si="92"/>
        <v>0</v>
      </c>
    </row>
    <row r="140" spans="1:117" ht="18.75" hidden="1">
      <c r="T140" s="3" t="s">
        <v>53</v>
      </c>
      <c r="U140" s="3" t="s">
        <v>58</v>
      </c>
      <c r="V140" s="5">
        <f t="shared" ref="V140:BA140" si="93">SUMIFS(V$1:V$134,$U$1:$U$134,"СП",$T$1:$T$134,"20220801",$S$1:$S$134,"Р")</f>
        <v>294.36614784000005</v>
      </c>
      <c r="W140" s="5">
        <f t="shared" si="93"/>
        <v>0</v>
      </c>
      <c r="X140" s="5">
        <f t="shared" si="93"/>
        <v>0</v>
      </c>
      <c r="Y140" s="5">
        <f t="shared" si="93"/>
        <v>0</v>
      </c>
      <c r="Z140" s="5">
        <f t="shared" si="93"/>
        <v>0</v>
      </c>
      <c r="AA140" s="5">
        <f t="shared" si="93"/>
        <v>0</v>
      </c>
      <c r="AB140" s="5">
        <f t="shared" si="93"/>
        <v>0</v>
      </c>
      <c r="AC140" s="5">
        <f t="shared" si="93"/>
        <v>0</v>
      </c>
      <c r="AD140" s="5">
        <f t="shared" si="93"/>
        <v>294.36614784000005</v>
      </c>
      <c r="AE140" s="5">
        <f t="shared" si="93"/>
        <v>0</v>
      </c>
      <c r="AF140" s="5">
        <f t="shared" si="93"/>
        <v>0</v>
      </c>
      <c r="AG140" s="5">
        <f t="shared" si="93"/>
        <v>0</v>
      </c>
      <c r="AH140" s="5">
        <f t="shared" si="93"/>
        <v>0</v>
      </c>
      <c r="AI140" s="5">
        <f t="shared" si="93"/>
        <v>0</v>
      </c>
      <c r="AJ140" s="5">
        <f t="shared" si="93"/>
        <v>0</v>
      </c>
      <c r="AK140" s="5">
        <f t="shared" si="93"/>
        <v>0</v>
      </c>
      <c r="AL140" s="5">
        <f t="shared" si="93"/>
        <v>0</v>
      </c>
      <c r="AM140" s="5">
        <f t="shared" si="93"/>
        <v>0</v>
      </c>
      <c r="AN140" s="5">
        <f t="shared" si="93"/>
        <v>0</v>
      </c>
      <c r="AO140" s="5">
        <f t="shared" si="93"/>
        <v>0</v>
      </c>
      <c r="AP140" s="5">
        <f t="shared" si="93"/>
        <v>0</v>
      </c>
      <c r="AQ140" s="5">
        <f t="shared" si="93"/>
        <v>0</v>
      </c>
      <c r="AR140" s="5">
        <f t="shared" si="93"/>
        <v>0</v>
      </c>
      <c r="AS140" s="5">
        <f t="shared" si="93"/>
        <v>0</v>
      </c>
      <c r="AT140" s="5">
        <f t="shared" si="93"/>
        <v>0</v>
      </c>
      <c r="AU140" s="5">
        <f t="shared" si="93"/>
        <v>0</v>
      </c>
      <c r="AV140" s="5">
        <f t="shared" si="93"/>
        <v>0</v>
      </c>
      <c r="AW140" s="5">
        <f t="shared" si="93"/>
        <v>0</v>
      </c>
      <c r="AX140" s="5">
        <f t="shared" si="93"/>
        <v>0</v>
      </c>
      <c r="AY140" s="5">
        <f t="shared" si="93"/>
        <v>0</v>
      </c>
      <c r="AZ140" s="5">
        <f t="shared" si="93"/>
        <v>0</v>
      </c>
      <c r="BA140" s="5">
        <f t="shared" si="93"/>
        <v>0</v>
      </c>
      <c r="BB140" s="5">
        <f t="shared" ref="BB140:CG140" si="94">SUMIFS(BB$1:BB$134,$U$1:$U$134,"СП",$T$1:$T$134,"20220801",$S$1:$S$134,"Р")</f>
        <v>0</v>
      </c>
      <c r="BC140" s="5">
        <f t="shared" si="94"/>
        <v>0</v>
      </c>
      <c r="BD140" s="5">
        <f t="shared" si="94"/>
        <v>0</v>
      </c>
      <c r="BE140" s="5">
        <f t="shared" si="94"/>
        <v>0</v>
      </c>
      <c r="BF140" s="5">
        <f t="shared" si="94"/>
        <v>0</v>
      </c>
      <c r="BG140" s="5">
        <f t="shared" si="94"/>
        <v>0</v>
      </c>
      <c r="BH140" s="5">
        <f t="shared" si="94"/>
        <v>0</v>
      </c>
      <c r="BI140" s="5">
        <f t="shared" si="94"/>
        <v>0</v>
      </c>
      <c r="BJ140" s="5">
        <f t="shared" si="94"/>
        <v>0</v>
      </c>
      <c r="BK140" s="5">
        <f t="shared" si="94"/>
        <v>0</v>
      </c>
      <c r="BL140" s="5">
        <f t="shared" si="94"/>
        <v>0</v>
      </c>
      <c r="BM140" s="5">
        <f t="shared" si="94"/>
        <v>0</v>
      </c>
      <c r="BN140" s="5">
        <f t="shared" si="94"/>
        <v>0</v>
      </c>
      <c r="BO140" s="5">
        <f t="shared" si="94"/>
        <v>0</v>
      </c>
      <c r="BP140" s="5">
        <f t="shared" si="94"/>
        <v>0</v>
      </c>
      <c r="BQ140" s="5">
        <f t="shared" si="94"/>
        <v>0</v>
      </c>
      <c r="BR140" s="5">
        <f t="shared" si="94"/>
        <v>0</v>
      </c>
      <c r="BS140" s="5">
        <f t="shared" si="94"/>
        <v>0</v>
      </c>
      <c r="BT140" s="5">
        <f t="shared" si="94"/>
        <v>0</v>
      </c>
      <c r="BU140" s="5">
        <f t="shared" si="94"/>
        <v>0</v>
      </c>
      <c r="BV140" s="5">
        <f t="shared" si="94"/>
        <v>0</v>
      </c>
      <c r="BW140" s="5">
        <f t="shared" si="94"/>
        <v>0</v>
      </c>
      <c r="BX140" s="5">
        <f t="shared" si="94"/>
        <v>0</v>
      </c>
      <c r="BY140" s="5">
        <f t="shared" si="94"/>
        <v>0</v>
      </c>
      <c r="BZ140" s="5">
        <f t="shared" si="94"/>
        <v>0</v>
      </c>
      <c r="CA140" s="5">
        <f t="shared" si="94"/>
        <v>0</v>
      </c>
      <c r="CB140" s="5">
        <f t="shared" si="94"/>
        <v>0</v>
      </c>
      <c r="CC140" s="5">
        <f t="shared" si="94"/>
        <v>0</v>
      </c>
      <c r="CD140" s="5">
        <f t="shared" si="94"/>
        <v>0</v>
      </c>
      <c r="CE140" s="5">
        <f t="shared" si="94"/>
        <v>0</v>
      </c>
      <c r="CF140" s="5">
        <f t="shared" si="94"/>
        <v>0</v>
      </c>
      <c r="CG140" s="5">
        <f t="shared" si="94"/>
        <v>0</v>
      </c>
      <c r="CH140" s="5">
        <f t="shared" ref="CH140:DM140" si="95">SUMIFS(CH$1:CH$134,$U$1:$U$134,"СП",$T$1:$T$134,"20220801",$S$1:$S$134,"Р")</f>
        <v>0</v>
      </c>
      <c r="CI140" s="5">
        <f t="shared" si="95"/>
        <v>0</v>
      </c>
      <c r="CJ140" s="5">
        <f t="shared" si="95"/>
        <v>0</v>
      </c>
      <c r="CK140" s="5">
        <f t="shared" si="95"/>
        <v>0</v>
      </c>
      <c r="CL140" s="5">
        <f t="shared" si="95"/>
        <v>0</v>
      </c>
      <c r="CM140" s="5">
        <f t="shared" si="95"/>
        <v>0</v>
      </c>
      <c r="CN140" s="5">
        <f t="shared" si="95"/>
        <v>0</v>
      </c>
      <c r="CO140" s="5">
        <f t="shared" si="95"/>
        <v>0</v>
      </c>
      <c r="CP140" s="5">
        <f t="shared" si="95"/>
        <v>0</v>
      </c>
      <c r="CQ140" s="5">
        <f t="shared" si="95"/>
        <v>0</v>
      </c>
      <c r="CR140" s="5">
        <f t="shared" si="95"/>
        <v>0</v>
      </c>
      <c r="CS140" s="5">
        <f t="shared" si="95"/>
        <v>0</v>
      </c>
      <c r="CT140" s="5">
        <f t="shared" si="95"/>
        <v>0</v>
      </c>
      <c r="CU140" s="5">
        <f t="shared" si="95"/>
        <v>0</v>
      </c>
      <c r="CV140" s="5">
        <f t="shared" si="95"/>
        <v>0</v>
      </c>
      <c r="CW140" s="5">
        <f t="shared" si="95"/>
        <v>0</v>
      </c>
      <c r="CX140" s="5">
        <f t="shared" si="95"/>
        <v>0</v>
      </c>
      <c r="CY140" s="5">
        <f t="shared" si="95"/>
        <v>0</v>
      </c>
      <c r="CZ140" s="5">
        <f t="shared" si="95"/>
        <v>0</v>
      </c>
      <c r="DA140" s="5">
        <f t="shared" si="95"/>
        <v>0</v>
      </c>
      <c r="DB140" s="5">
        <f t="shared" si="95"/>
        <v>0</v>
      </c>
      <c r="DC140" s="5">
        <f t="shared" si="95"/>
        <v>0</v>
      </c>
      <c r="DD140" s="5">
        <f t="shared" si="95"/>
        <v>0</v>
      </c>
      <c r="DE140" s="5">
        <f t="shared" si="95"/>
        <v>0</v>
      </c>
      <c r="DF140" s="5">
        <f t="shared" si="95"/>
        <v>0</v>
      </c>
      <c r="DG140" s="5">
        <f t="shared" si="95"/>
        <v>0</v>
      </c>
      <c r="DH140" s="5">
        <f t="shared" si="95"/>
        <v>0</v>
      </c>
      <c r="DI140" s="5">
        <f t="shared" si="95"/>
        <v>0</v>
      </c>
      <c r="DJ140" s="5">
        <f t="shared" si="95"/>
        <v>0</v>
      </c>
      <c r="DK140" s="5">
        <f t="shared" si="95"/>
        <v>0</v>
      </c>
      <c r="DL140" s="5">
        <f t="shared" si="95"/>
        <v>0</v>
      </c>
      <c r="DM140" s="5">
        <f t="shared" si="95"/>
        <v>0</v>
      </c>
    </row>
    <row r="141" spans="1:117" ht="18.75" hidden="1">
      <c r="T141" s="3" t="s">
        <v>53</v>
      </c>
      <c r="U141" s="3" t="s">
        <v>104</v>
      </c>
      <c r="AD141" s="5">
        <f t="shared" ref="AD141:BI141" si="96">SUMIFS(AD$1:AD$134,$U$1:$U$134,"ВС'СП",$T$1:$T$134,"20220801",$S$1:$S$134,"Р")</f>
        <v>2388.02756</v>
      </c>
      <c r="AE141" s="5">
        <f t="shared" si="96"/>
        <v>0</v>
      </c>
      <c r="AF141" s="5">
        <f t="shared" si="96"/>
        <v>0</v>
      </c>
      <c r="AG141" s="5">
        <f t="shared" si="96"/>
        <v>0</v>
      </c>
      <c r="AH141" s="5">
        <f t="shared" si="96"/>
        <v>0</v>
      </c>
      <c r="AI141" s="5">
        <f t="shared" si="96"/>
        <v>0</v>
      </c>
      <c r="AJ141" s="5">
        <f t="shared" si="96"/>
        <v>0</v>
      </c>
      <c r="AK141" s="5">
        <f t="shared" si="96"/>
        <v>0</v>
      </c>
      <c r="AL141" s="5">
        <f t="shared" si="96"/>
        <v>408.10225600000001</v>
      </c>
      <c r="AM141" s="5">
        <f t="shared" si="96"/>
        <v>0</v>
      </c>
      <c r="AN141" s="5">
        <f t="shared" si="96"/>
        <v>0</v>
      </c>
      <c r="AO141" s="5">
        <f t="shared" si="96"/>
        <v>0</v>
      </c>
      <c r="AP141" s="5">
        <f t="shared" si="96"/>
        <v>0</v>
      </c>
      <c r="AQ141" s="5">
        <f t="shared" si="96"/>
        <v>0</v>
      </c>
      <c r="AR141" s="5">
        <f t="shared" si="96"/>
        <v>0</v>
      </c>
      <c r="AS141" s="5">
        <f t="shared" si="96"/>
        <v>0</v>
      </c>
      <c r="AT141" s="5">
        <f t="shared" si="96"/>
        <v>2.4750000000000001</v>
      </c>
      <c r="AU141" s="5">
        <f t="shared" si="96"/>
        <v>0</v>
      </c>
      <c r="AV141" s="5">
        <f t="shared" si="96"/>
        <v>0</v>
      </c>
      <c r="AW141" s="5">
        <f t="shared" si="96"/>
        <v>0</v>
      </c>
      <c r="AX141" s="5">
        <f t="shared" si="96"/>
        <v>0</v>
      </c>
      <c r="AY141" s="5">
        <f t="shared" si="96"/>
        <v>0</v>
      </c>
      <c r="AZ141" s="5">
        <f t="shared" si="96"/>
        <v>0</v>
      </c>
      <c r="BA141" s="5">
        <f t="shared" si="96"/>
        <v>0</v>
      </c>
      <c r="BB141" s="5">
        <f t="shared" si="96"/>
        <v>1.735384</v>
      </c>
      <c r="BC141" s="5">
        <f t="shared" si="96"/>
        <v>0</v>
      </c>
      <c r="BD141" s="5">
        <f t="shared" si="96"/>
        <v>0</v>
      </c>
      <c r="BE141" s="5">
        <f t="shared" si="96"/>
        <v>0</v>
      </c>
      <c r="BF141" s="5">
        <f t="shared" si="96"/>
        <v>0</v>
      </c>
      <c r="BG141" s="5">
        <f t="shared" si="96"/>
        <v>0</v>
      </c>
      <c r="BH141" s="5">
        <f t="shared" si="96"/>
        <v>0</v>
      </c>
      <c r="BI141" s="5">
        <f t="shared" si="96"/>
        <v>0</v>
      </c>
      <c r="BJ141" s="5">
        <f t="shared" ref="BJ141:CO141" si="97">SUMIFS(BJ$1:BJ$134,$U$1:$U$134,"ВС'СП",$T$1:$T$134,"20220801",$S$1:$S$134,"Р")</f>
        <v>0.73961599999999994</v>
      </c>
      <c r="BK141" s="5">
        <f t="shared" si="97"/>
        <v>0</v>
      </c>
      <c r="BL141" s="5">
        <f t="shared" si="97"/>
        <v>0</v>
      </c>
      <c r="BM141" s="5">
        <f t="shared" si="97"/>
        <v>0</v>
      </c>
      <c r="BN141" s="5">
        <f t="shared" si="97"/>
        <v>0</v>
      </c>
      <c r="BO141" s="5">
        <f t="shared" si="97"/>
        <v>0</v>
      </c>
      <c r="BP141" s="5">
        <f t="shared" si="97"/>
        <v>0</v>
      </c>
      <c r="BQ141" s="5">
        <f t="shared" si="97"/>
        <v>0</v>
      </c>
      <c r="BR141" s="5">
        <f t="shared" si="97"/>
        <v>1261.977028</v>
      </c>
      <c r="BS141" s="5">
        <f t="shared" si="97"/>
        <v>0</v>
      </c>
      <c r="BT141" s="5">
        <f t="shared" si="97"/>
        <v>0</v>
      </c>
      <c r="BU141" s="5">
        <f t="shared" si="97"/>
        <v>0</v>
      </c>
      <c r="BV141" s="5">
        <f t="shared" si="97"/>
        <v>0</v>
      </c>
      <c r="BW141" s="5">
        <f t="shared" si="97"/>
        <v>0</v>
      </c>
      <c r="BX141" s="5">
        <f t="shared" si="97"/>
        <v>0</v>
      </c>
      <c r="BY141" s="5">
        <f t="shared" si="97"/>
        <v>0</v>
      </c>
      <c r="BZ141" s="5">
        <f t="shared" si="97"/>
        <v>0</v>
      </c>
      <c r="CA141" s="5">
        <f t="shared" si="97"/>
        <v>0</v>
      </c>
      <c r="CB141" s="5">
        <f t="shared" si="97"/>
        <v>0</v>
      </c>
      <c r="CC141" s="5">
        <f t="shared" si="97"/>
        <v>0</v>
      </c>
      <c r="CD141" s="5">
        <f t="shared" si="97"/>
        <v>0</v>
      </c>
      <c r="CE141" s="5">
        <f t="shared" si="97"/>
        <v>0</v>
      </c>
      <c r="CF141" s="5">
        <f t="shared" si="97"/>
        <v>0</v>
      </c>
      <c r="CG141" s="5">
        <f t="shared" si="97"/>
        <v>0</v>
      </c>
      <c r="CH141" s="5">
        <f t="shared" si="97"/>
        <v>1.53694</v>
      </c>
      <c r="CI141" s="5">
        <f t="shared" si="97"/>
        <v>0</v>
      </c>
      <c r="CJ141" s="5">
        <f t="shared" si="97"/>
        <v>0</v>
      </c>
      <c r="CK141" s="5">
        <f t="shared" si="97"/>
        <v>0</v>
      </c>
      <c r="CL141" s="5">
        <f t="shared" si="97"/>
        <v>0</v>
      </c>
      <c r="CM141" s="5">
        <f t="shared" si="97"/>
        <v>0</v>
      </c>
      <c r="CN141" s="5">
        <f t="shared" si="97"/>
        <v>0</v>
      </c>
      <c r="CO141" s="5">
        <f t="shared" si="97"/>
        <v>0</v>
      </c>
      <c r="CP141" s="5">
        <f t="shared" ref="CP141:DM141" si="98">SUMIFS(CP$1:CP$134,$U$1:$U$134,"ВС'СП",$T$1:$T$134,"20220801",$S$1:$S$134,"Р")</f>
        <v>2E-3</v>
      </c>
      <c r="CQ141" s="5">
        <f t="shared" si="98"/>
        <v>0</v>
      </c>
      <c r="CR141" s="5">
        <f t="shared" si="98"/>
        <v>0</v>
      </c>
      <c r="CS141" s="5">
        <f t="shared" si="98"/>
        <v>0</v>
      </c>
      <c r="CT141" s="5">
        <f t="shared" si="98"/>
        <v>0</v>
      </c>
      <c r="CU141" s="5">
        <f t="shared" si="98"/>
        <v>0</v>
      </c>
      <c r="CV141" s="5">
        <f t="shared" si="98"/>
        <v>0</v>
      </c>
      <c r="CW141" s="5">
        <f t="shared" si="98"/>
        <v>0</v>
      </c>
      <c r="CX141" s="5">
        <f t="shared" si="98"/>
        <v>408.84187199999997</v>
      </c>
      <c r="CY141" s="5">
        <f t="shared" si="98"/>
        <v>0</v>
      </c>
      <c r="CZ141" s="5">
        <f t="shared" si="98"/>
        <v>0</v>
      </c>
      <c r="DA141" s="5">
        <f t="shared" si="98"/>
        <v>0</v>
      </c>
      <c r="DB141" s="5">
        <f t="shared" si="98"/>
        <v>0</v>
      </c>
      <c r="DC141" s="5">
        <f t="shared" si="98"/>
        <v>0</v>
      </c>
      <c r="DD141" s="5">
        <f t="shared" si="98"/>
        <v>0</v>
      </c>
      <c r="DE141" s="5">
        <f t="shared" si="98"/>
        <v>0</v>
      </c>
      <c r="DF141" s="5">
        <f t="shared" si="98"/>
        <v>0</v>
      </c>
      <c r="DG141" s="5">
        <f t="shared" si="98"/>
        <v>0</v>
      </c>
      <c r="DH141" s="5">
        <f t="shared" si="98"/>
        <v>0</v>
      </c>
      <c r="DI141" s="5">
        <f t="shared" si="98"/>
        <v>0</v>
      </c>
      <c r="DJ141" s="5">
        <f t="shared" si="98"/>
        <v>0</v>
      </c>
      <c r="DK141" s="5">
        <f t="shared" si="98"/>
        <v>0</v>
      </c>
      <c r="DL141" s="5">
        <f t="shared" si="98"/>
        <v>0</v>
      </c>
      <c r="DM141" s="5">
        <f t="shared" si="98"/>
        <v>0</v>
      </c>
    </row>
    <row r="142" spans="1:117" ht="18.75" hidden="1">
      <c r="T142" s="3" t="s">
        <v>53</v>
      </c>
      <c r="U142" s="3" t="s">
        <v>60</v>
      </c>
      <c r="V142" s="5">
        <f t="shared" ref="V142:BA142" si="99">SUMIFS(V$1:V$134,$U$1:$U$134,"НДС",$T$1:$T$134,"20220801",$S$1:$S$134,"Р")</f>
        <v>477.60551199999998</v>
      </c>
      <c r="W142" s="5">
        <f t="shared" si="99"/>
        <v>0</v>
      </c>
      <c r="X142" s="5">
        <f t="shared" si="99"/>
        <v>0</v>
      </c>
      <c r="Y142" s="5">
        <f t="shared" si="99"/>
        <v>0</v>
      </c>
      <c r="Z142" s="5">
        <f t="shared" si="99"/>
        <v>0</v>
      </c>
      <c r="AA142" s="5">
        <f t="shared" si="99"/>
        <v>0</v>
      </c>
      <c r="AB142" s="5">
        <f t="shared" si="99"/>
        <v>0</v>
      </c>
      <c r="AC142" s="5">
        <f t="shared" si="99"/>
        <v>0</v>
      </c>
      <c r="AD142" s="5">
        <f t="shared" si="99"/>
        <v>477.60551199999998</v>
      </c>
      <c r="AE142" s="5">
        <f t="shared" si="99"/>
        <v>0</v>
      </c>
      <c r="AF142" s="5">
        <f t="shared" si="99"/>
        <v>0</v>
      </c>
      <c r="AG142" s="5">
        <f t="shared" si="99"/>
        <v>0</v>
      </c>
      <c r="AH142" s="5">
        <f t="shared" si="99"/>
        <v>0</v>
      </c>
      <c r="AI142" s="5">
        <f t="shared" si="99"/>
        <v>0</v>
      </c>
      <c r="AJ142" s="5">
        <f t="shared" si="99"/>
        <v>0</v>
      </c>
      <c r="AK142" s="5">
        <f t="shared" si="99"/>
        <v>0</v>
      </c>
      <c r="AL142" s="5">
        <f t="shared" si="99"/>
        <v>0</v>
      </c>
      <c r="AM142" s="5">
        <f t="shared" si="99"/>
        <v>0</v>
      </c>
      <c r="AN142" s="5">
        <f t="shared" si="99"/>
        <v>0</v>
      </c>
      <c r="AO142" s="5">
        <f t="shared" si="99"/>
        <v>0</v>
      </c>
      <c r="AP142" s="5">
        <f t="shared" si="99"/>
        <v>0</v>
      </c>
      <c r="AQ142" s="5">
        <f t="shared" si="99"/>
        <v>0</v>
      </c>
      <c r="AR142" s="5">
        <f t="shared" si="99"/>
        <v>0</v>
      </c>
      <c r="AS142" s="5">
        <f t="shared" si="99"/>
        <v>0</v>
      </c>
      <c r="AT142" s="5">
        <f t="shared" si="99"/>
        <v>0</v>
      </c>
      <c r="AU142" s="5">
        <f t="shared" si="99"/>
        <v>0</v>
      </c>
      <c r="AV142" s="5">
        <f t="shared" si="99"/>
        <v>0</v>
      </c>
      <c r="AW142" s="5">
        <f t="shared" si="99"/>
        <v>0</v>
      </c>
      <c r="AX142" s="5">
        <f t="shared" si="99"/>
        <v>0</v>
      </c>
      <c r="AY142" s="5">
        <f t="shared" si="99"/>
        <v>0</v>
      </c>
      <c r="AZ142" s="5">
        <f t="shared" si="99"/>
        <v>0</v>
      </c>
      <c r="BA142" s="5">
        <f t="shared" si="99"/>
        <v>0</v>
      </c>
      <c r="BB142" s="5">
        <f t="shared" ref="BB142:CG142" si="100">SUMIFS(BB$1:BB$134,$U$1:$U$134,"НДС",$T$1:$T$134,"20220801",$S$1:$S$134,"Р")</f>
        <v>0</v>
      </c>
      <c r="BC142" s="5">
        <f t="shared" si="100"/>
        <v>0</v>
      </c>
      <c r="BD142" s="5">
        <f t="shared" si="100"/>
        <v>0</v>
      </c>
      <c r="BE142" s="5">
        <f t="shared" si="100"/>
        <v>0</v>
      </c>
      <c r="BF142" s="5">
        <f t="shared" si="100"/>
        <v>0</v>
      </c>
      <c r="BG142" s="5">
        <f t="shared" si="100"/>
        <v>0</v>
      </c>
      <c r="BH142" s="5">
        <f t="shared" si="100"/>
        <v>0</v>
      </c>
      <c r="BI142" s="5">
        <f t="shared" si="100"/>
        <v>0</v>
      </c>
      <c r="BJ142" s="5">
        <f t="shared" si="100"/>
        <v>0</v>
      </c>
      <c r="BK142" s="5">
        <f t="shared" si="100"/>
        <v>0</v>
      </c>
      <c r="BL142" s="5">
        <f t="shared" si="100"/>
        <v>0</v>
      </c>
      <c r="BM142" s="5">
        <f t="shared" si="100"/>
        <v>0</v>
      </c>
      <c r="BN142" s="5">
        <f t="shared" si="100"/>
        <v>0</v>
      </c>
      <c r="BO142" s="5">
        <f t="shared" si="100"/>
        <v>0</v>
      </c>
      <c r="BP142" s="5">
        <f t="shared" si="100"/>
        <v>0</v>
      </c>
      <c r="BQ142" s="5">
        <f t="shared" si="100"/>
        <v>0</v>
      </c>
      <c r="BR142" s="5">
        <f t="shared" si="100"/>
        <v>0</v>
      </c>
      <c r="BS142" s="5">
        <f t="shared" si="100"/>
        <v>0</v>
      </c>
      <c r="BT142" s="5">
        <f t="shared" si="100"/>
        <v>0</v>
      </c>
      <c r="BU142" s="5">
        <f t="shared" si="100"/>
        <v>0</v>
      </c>
      <c r="BV142" s="5">
        <f t="shared" si="100"/>
        <v>0</v>
      </c>
      <c r="BW142" s="5">
        <f t="shared" si="100"/>
        <v>0</v>
      </c>
      <c r="BX142" s="5">
        <f t="shared" si="100"/>
        <v>0</v>
      </c>
      <c r="BY142" s="5">
        <f t="shared" si="100"/>
        <v>0</v>
      </c>
      <c r="BZ142" s="5">
        <f t="shared" si="100"/>
        <v>0</v>
      </c>
      <c r="CA142" s="5">
        <f t="shared" si="100"/>
        <v>0</v>
      </c>
      <c r="CB142" s="5">
        <f t="shared" si="100"/>
        <v>0</v>
      </c>
      <c r="CC142" s="5">
        <f t="shared" si="100"/>
        <v>0</v>
      </c>
      <c r="CD142" s="5">
        <f t="shared" si="100"/>
        <v>0</v>
      </c>
      <c r="CE142" s="5">
        <f t="shared" si="100"/>
        <v>0</v>
      </c>
      <c r="CF142" s="5">
        <f t="shared" si="100"/>
        <v>0</v>
      </c>
      <c r="CG142" s="5">
        <f t="shared" si="100"/>
        <v>0</v>
      </c>
      <c r="CH142" s="5">
        <f t="shared" ref="CH142:DM142" si="101">SUMIFS(CH$1:CH$134,$U$1:$U$134,"НДС",$T$1:$T$134,"20220801",$S$1:$S$134,"Р")</f>
        <v>0</v>
      </c>
      <c r="CI142" s="5">
        <f t="shared" si="101"/>
        <v>0</v>
      </c>
      <c r="CJ142" s="5">
        <f t="shared" si="101"/>
        <v>0</v>
      </c>
      <c r="CK142" s="5">
        <f t="shared" si="101"/>
        <v>0</v>
      </c>
      <c r="CL142" s="5">
        <f t="shared" si="101"/>
        <v>0</v>
      </c>
      <c r="CM142" s="5">
        <f t="shared" si="101"/>
        <v>0</v>
      </c>
      <c r="CN142" s="5">
        <f t="shared" si="101"/>
        <v>0</v>
      </c>
      <c r="CO142" s="5">
        <f t="shared" si="101"/>
        <v>0</v>
      </c>
      <c r="CP142" s="5">
        <f t="shared" si="101"/>
        <v>0</v>
      </c>
      <c r="CQ142" s="5">
        <f t="shared" si="101"/>
        <v>0</v>
      </c>
      <c r="CR142" s="5">
        <f t="shared" si="101"/>
        <v>0</v>
      </c>
      <c r="CS142" s="5">
        <f t="shared" si="101"/>
        <v>0</v>
      </c>
      <c r="CT142" s="5">
        <f t="shared" si="101"/>
        <v>0</v>
      </c>
      <c r="CU142" s="5">
        <f t="shared" si="101"/>
        <v>0</v>
      </c>
      <c r="CV142" s="5">
        <f t="shared" si="101"/>
        <v>0</v>
      </c>
      <c r="CW142" s="5">
        <f t="shared" si="101"/>
        <v>0</v>
      </c>
      <c r="CX142" s="5">
        <f t="shared" si="101"/>
        <v>0</v>
      </c>
      <c r="CY142" s="5">
        <f t="shared" si="101"/>
        <v>0</v>
      </c>
      <c r="CZ142" s="5">
        <f t="shared" si="101"/>
        <v>0</v>
      </c>
      <c r="DA142" s="5">
        <f t="shared" si="101"/>
        <v>0</v>
      </c>
      <c r="DB142" s="5">
        <f t="shared" si="101"/>
        <v>0</v>
      </c>
      <c r="DC142" s="5">
        <f t="shared" si="101"/>
        <v>0</v>
      </c>
      <c r="DD142" s="5">
        <f t="shared" si="101"/>
        <v>0</v>
      </c>
      <c r="DE142" s="5">
        <f t="shared" si="101"/>
        <v>0</v>
      </c>
      <c r="DF142" s="5">
        <f t="shared" si="101"/>
        <v>0</v>
      </c>
      <c r="DG142" s="5">
        <f t="shared" si="101"/>
        <v>0</v>
      </c>
      <c r="DH142" s="5">
        <f t="shared" si="101"/>
        <v>0</v>
      </c>
      <c r="DI142" s="5">
        <f t="shared" si="101"/>
        <v>0</v>
      </c>
      <c r="DJ142" s="5">
        <f t="shared" si="101"/>
        <v>0</v>
      </c>
      <c r="DK142" s="5">
        <f t="shared" si="101"/>
        <v>0</v>
      </c>
      <c r="DL142" s="5">
        <f t="shared" si="101"/>
        <v>0</v>
      </c>
      <c r="DM142" s="5">
        <f t="shared" si="101"/>
        <v>0</v>
      </c>
    </row>
    <row r="143" spans="1:117" ht="18.75" hidden="1">
      <c r="T143" s="3" t="s">
        <v>53</v>
      </c>
      <c r="U143" s="3" t="s">
        <v>105</v>
      </c>
      <c r="AD143" s="5">
        <f t="shared" ref="AD143:BI143" si="102">SUMIFS(AD$1:AD$134,$U$1:$U$134,"ВС'НДС",$T$1:$T$134,"20220801",$S$1:$S$134,"Р")</f>
        <v>2865.6330720000001</v>
      </c>
      <c r="AE143" s="5">
        <f t="shared" si="102"/>
        <v>0</v>
      </c>
      <c r="AF143" s="5">
        <f t="shared" si="102"/>
        <v>0</v>
      </c>
      <c r="AG143" s="5">
        <f t="shared" si="102"/>
        <v>0</v>
      </c>
      <c r="AH143" s="5">
        <f t="shared" si="102"/>
        <v>0</v>
      </c>
      <c r="AI143" s="5">
        <f t="shared" si="102"/>
        <v>0</v>
      </c>
      <c r="AJ143" s="5">
        <f t="shared" si="102"/>
        <v>0</v>
      </c>
      <c r="AK143" s="5">
        <f t="shared" si="102"/>
        <v>0</v>
      </c>
      <c r="AL143" s="5">
        <f t="shared" si="102"/>
        <v>408.10225600000001</v>
      </c>
      <c r="AM143" s="5">
        <f t="shared" si="102"/>
        <v>0</v>
      </c>
      <c r="AN143" s="5">
        <f t="shared" si="102"/>
        <v>0</v>
      </c>
      <c r="AO143" s="5">
        <f t="shared" si="102"/>
        <v>0</v>
      </c>
      <c r="AP143" s="5">
        <f t="shared" si="102"/>
        <v>0</v>
      </c>
      <c r="AQ143" s="5">
        <f t="shared" si="102"/>
        <v>0</v>
      </c>
      <c r="AR143" s="5">
        <f t="shared" si="102"/>
        <v>0</v>
      </c>
      <c r="AS143" s="5">
        <f t="shared" si="102"/>
        <v>0</v>
      </c>
      <c r="AT143" s="5">
        <f t="shared" si="102"/>
        <v>2.4750000000000001</v>
      </c>
      <c r="AU143" s="5">
        <f t="shared" si="102"/>
        <v>0</v>
      </c>
      <c r="AV143" s="5">
        <f t="shared" si="102"/>
        <v>0</v>
      </c>
      <c r="AW143" s="5">
        <f t="shared" si="102"/>
        <v>0</v>
      </c>
      <c r="AX143" s="5">
        <f t="shared" si="102"/>
        <v>0</v>
      </c>
      <c r="AY143" s="5">
        <f t="shared" si="102"/>
        <v>0</v>
      </c>
      <c r="AZ143" s="5">
        <f t="shared" si="102"/>
        <v>0</v>
      </c>
      <c r="BA143" s="5">
        <f t="shared" si="102"/>
        <v>0</v>
      </c>
      <c r="BB143" s="5">
        <f t="shared" si="102"/>
        <v>1.735384</v>
      </c>
      <c r="BC143" s="5">
        <f t="shared" si="102"/>
        <v>0</v>
      </c>
      <c r="BD143" s="5">
        <f t="shared" si="102"/>
        <v>0</v>
      </c>
      <c r="BE143" s="5">
        <f t="shared" si="102"/>
        <v>0</v>
      </c>
      <c r="BF143" s="5">
        <f t="shared" si="102"/>
        <v>0</v>
      </c>
      <c r="BG143" s="5">
        <f t="shared" si="102"/>
        <v>0</v>
      </c>
      <c r="BH143" s="5">
        <f t="shared" si="102"/>
        <v>0</v>
      </c>
      <c r="BI143" s="5">
        <f t="shared" si="102"/>
        <v>0</v>
      </c>
      <c r="BJ143" s="5">
        <f t="shared" ref="BJ143:CO143" si="103">SUMIFS(BJ$1:BJ$134,$U$1:$U$134,"ВС'НДС",$T$1:$T$134,"20220801",$S$1:$S$134,"Р")</f>
        <v>0.73961599999999994</v>
      </c>
      <c r="BK143" s="5">
        <f t="shared" si="103"/>
        <v>0</v>
      </c>
      <c r="BL143" s="5">
        <f t="shared" si="103"/>
        <v>0</v>
      </c>
      <c r="BM143" s="5">
        <f t="shared" si="103"/>
        <v>0</v>
      </c>
      <c r="BN143" s="5">
        <f t="shared" si="103"/>
        <v>0</v>
      </c>
      <c r="BO143" s="5">
        <f t="shared" si="103"/>
        <v>0</v>
      </c>
      <c r="BP143" s="5">
        <f t="shared" si="103"/>
        <v>0</v>
      </c>
      <c r="BQ143" s="5">
        <f t="shared" si="103"/>
        <v>0</v>
      </c>
      <c r="BR143" s="5">
        <f t="shared" si="103"/>
        <v>1261.977028</v>
      </c>
      <c r="BS143" s="5">
        <f t="shared" si="103"/>
        <v>0</v>
      </c>
      <c r="BT143" s="5">
        <f t="shared" si="103"/>
        <v>0</v>
      </c>
      <c r="BU143" s="5">
        <f t="shared" si="103"/>
        <v>0</v>
      </c>
      <c r="BV143" s="5">
        <f t="shared" si="103"/>
        <v>0</v>
      </c>
      <c r="BW143" s="5">
        <f t="shared" si="103"/>
        <v>0</v>
      </c>
      <c r="BX143" s="5">
        <f t="shared" si="103"/>
        <v>0</v>
      </c>
      <c r="BY143" s="5">
        <f t="shared" si="103"/>
        <v>0</v>
      </c>
      <c r="BZ143" s="5">
        <f t="shared" si="103"/>
        <v>0</v>
      </c>
      <c r="CA143" s="5">
        <f t="shared" si="103"/>
        <v>0</v>
      </c>
      <c r="CB143" s="5">
        <f t="shared" si="103"/>
        <v>0</v>
      </c>
      <c r="CC143" s="5">
        <f t="shared" si="103"/>
        <v>0</v>
      </c>
      <c r="CD143" s="5">
        <f t="shared" si="103"/>
        <v>0</v>
      </c>
      <c r="CE143" s="5">
        <f t="shared" si="103"/>
        <v>0</v>
      </c>
      <c r="CF143" s="5">
        <f t="shared" si="103"/>
        <v>0</v>
      </c>
      <c r="CG143" s="5">
        <f t="shared" si="103"/>
        <v>0</v>
      </c>
      <c r="CH143" s="5">
        <f t="shared" si="103"/>
        <v>1.53694</v>
      </c>
      <c r="CI143" s="5">
        <f t="shared" si="103"/>
        <v>0</v>
      </c>
      <c r="CJ143" s="5">
        <f t="shared" si="103"/>
        <v>0</v>
      </c>
      <c r="CK143" s="5">
        <f t="shared" si="103"/>
        <v>0</v>
      </c>
      <c r="CL143" s="5">
        <f t="shared" si="103"/>
        <v>0</v>
      </c>
      <c r="CM143" s="5">
        <f t="shared" si="103"/>
        <v>0</v>
      </c>
      <c r="CN143" s="5">
        <f t="shared" si="103"/>
        <v>0</v>
      </c>
      <c r="CO143" s="5">
        <f t="shared" si="103"/>
        <v>0</v>
      </c>
      <c r="CP143" s="5">
        <f t="shared" ref="CP143:DM143" si="104">SUMIFS(CP$1:CP$134,$U$1:$U$134,"ВС'НДС",$T$1:$T$134,"20220801",$S$1:$S$134,"Р")</f>
        <v>2E-3</v>
      </c>
      <c r="CQ143" s="5">
        <f t="shared" si="104"/>
        <v>0</v>
      </c>
      <c r="CR143" s="5">
        <f t="shared" si="104"/>
        <v>0</v>
      </c>
      <c r="CS143" s="5">
        <f t="shared" si="104"/>
        <v>0</v>
      </c>
      <c r="CT143" s="5">
        <f t="shared" si="104"/>
        <v>0</v>
      </c>
      <c r="CU143" s="5">
        <f t="shared" si="104"/>
        <v>0</v>
      </c>
      <c r="CV143" s="5">
        <f t="shared" si="104"/>
        <v>0</v>
      </c>
      <c r="CW143" s="5">
        <f t="shared" si="104"/>
        <v>0</v>
      </c>
      <c r="CX143" s="5">
        <f t="shared" si="104"/>
        <v>408.84187199999997</v>
      </c>
      <c r="CY143" s="5">
        <f t="shared" si="104"/>
        <v>0</v>
      </c>
      <c r="CZ143" s="5">
        <f t="shared" si="104"/>
        <v>0</v>
      </c>
      <c r="DA143" s="5">
        <f t="shared" si="104"/>
        <v>0</v>
      </c>
      <c r="DB143" s="5">
        <f t="shared" si="104"/>
        <v>0</v>
      </c>
      <c r="DC143" s="5">
        <f t="shared" si="104"/>
        <v>0</v>
      </c>
      <c r="DD143" s="5">
        <f t="shared" si="104"/>
        <v>0</v>
      </c>
      <c r="DE143" s="5">
        <f t="shared" si="104"/>
        <v>0</v>
      </c>
      <c r="DF143" s="5">
        <f t="shared" si="104"/>
        <v>0</v>
      </c>
      <c r="DG143" s="5">
        <f t="shared" si="104"/>
        <v>0</v>
      </c>
      <c r="DH143" s="5">
        <f t="shared" si="104"/>
        <v>0</v>
      </c>
      <c r="DI143" s="5">
        <f t="shared" si="104"/>
        <v>0</v>
      </c>
      <c r="DJ143" s="5">
        <f t="shared" si="104"/>
        <v>0</v>
      </c>
      <c r="DK143" s="5">
        <f t="shared" si="104"/>
        <v>0</v>
      </c>
      <c r="DL143" s="5">
        <f t="shared" si="104"/>
        <v>0</v>
      </c>
      <c r="DM143" s="5">
        <f t="shared" si="104"/>
        <v>0</v>
      </c>
    </row>
    <row r="144" spans="1:117" ht="12.75">
      <c r="A144" s="16"/>
      <c r="B144" s="16"/>
      <c r="C144" s="32" t="s">
        <v>106</v>
      </c>
      <c r="D144" s="32"/>
      <c r="E144" s="32"/>
      <c r="F144" s="32"/>
      <c r="G144" s="32"/>
      <c r="H144" s="32"/>
      <c r="I144" s="32"/>
      <c r="J144" s="17"/>
      <c r="K144" s="17"/>
      <c r="L144" s="17"/>
    </row>
    <row r="145" spans="1:12" ht="12">
      <c r="A145" s="18"/>
      <c r="B145" s="18"/>
      <c r="C145" s="33" t="s">
        <v>107</v>
      </c>
      <c r="D145" s="33"/>
      <c r="E145" s="33"/>
      <c r="F145" s="33"/>
      <c r="G145" s="33"/>
      <c r="H145" s="33"/>
      <c r="I145" s="33"/>
      <c r="J145" s="10">
        <f>SUM(J146:J150)</f>
        <v>172.16079999999999</v>
      </c>
      <c r="K145" s="10"/>
      <c r="L145" s="9">
        <f>SUM(L146:L150)</f>
        <v>1672.5542840000001</v>
      </c>
    </row>
    <row r="146" spans="1:12" ht="12">
      <c r="A146" s="18"/>
      <c r="B146" s="18"/>
      <c r="C146" s="34" t="s">
        <v>108</v>
      </c>
      <c r="D146" s="34"/>
      <c r="E146" s="34"/>
      <c r="F146" s="34"/>
      <c r="G146" s="34"/>
      <c r="H146" s="34"/>
      <c r="I146" s="34"/>
      <c r="J146" s="18"/>
      <c r="K146" s="18"/>
      <c r="L146" s="18"/>
    </row>
    <row r="147" spans="1:12" ht="12">
      <c r="A147" s="18"/>
      <c r="B147" s="18"/>
      <c r="C147" s="25" t="s">
        <v>109</v>
      </c>
      <c r="D147" s="25"/>
      <c r="E147" s="25"/>
      <c r="F147" s="25"/>
      <c r="G147" s="25"/>
      <c r="H147" s="25"/>
      <c r="I147" s="25"/>
      <c r="J147" s="10">
        <f>SUMIF($M$1:$M146,"оз",J$1:J146)</f>
        <v>12.801200000000001</v>
      </c>
      <c r="K147" s="10">
        <f>IF(J147*L147=0,"",L147/J147)</f>
        <v>31.879999999999995</v>
      </c>
      <c r="L147" s="9">
        <f>SUMIF($M$1:$M146,"оз",L$1:L146)</f>
        <v>408.10225600000001</v>
      </c>
    </row>
    <row r="148" spans="1:12" ht="12">
      <c r="A148" s="18"/>
      <c r="B148" s="18"/>
      <c r="C148" s="25" t="s">
        <v>110</v>
      </c>
      <c r="D148" s="25"/>
      <c r="E148" s="25"/>
      <c r="F148" s="25"/>
      <c r="G148" s="25"/>
      <c r="H148" s="25"/>
      <c r="I148" s="25"/>
      <c r="J148" s="10">
        <f>SUMIF($M$1:$M147,"эм",J$1:J147)</f>
        <v>0.22</v>
      </c>
      <c r="K148" s="10">
        <f>IF(J148*L148=0,"",L148/J148)</f>
        <v>11.25</v>
      </c>
      <c r="L148" s="9">
        <f>SUMIF($M$1:$M147,"эм",L$1:L147)</f>
        <v>2.4750000000000001</v>
      </c>
    </row>
    <row r="149" spans="1:12" ht="12">
      <c r="A149" s="18"/>
      <c r="B149" s="18"/>
      <c r="C149" s="25" t="s">
        <v>111</v>
      </c>
      <c r="D149" s="25"/>
      <c r="E149" s="25"/>
      <c r="F149" s="25"/>
      <c r="G149" s="25"/>
      <c r="H149" s="25"/>
      <c r="I149" s="25"/>
      <c r="J149" s="10">
        <f>SUMIF($M$1:$M148,"мр",J$1:J148)+SUMIF($M$1:$M148,"мр_тек",J$1:J148)</f>
        <v>159.1396</v>
      </c>
      <c r="K149" s="10">
        <f>IF(J149*L149=0,"",L149/J149)</f>
        <v>7.93</v>
      </c>
      <c r="L149" s="9">
        <f>SUMIF($M$1:$M148,"мр",L$1:L148)+SUMIF($M$1:$M148,"мр_тек",L$1:L148)</f>
        <v>1261.977028</v>
      </c>
    </row>
    <row r="150" spans="1:12" ht="12">
      <c r="A150" s="18"/>
      <c r="B150" s="18"/>
      <c r="C150" s="25" t="s">
        <v>112</v>
      </c>
      <c r="D150" s="25"/>
      <c r="E150" s="25"/>
      <c r="F150" s="25"/>
      <c r="G150" s="25"/>
      <c r="H150" s="25"/>
      <c r="I150" s="25"/>
      <c r="J150" s="10">
        <f>SUMIF($M$1:$M149,"првоз",J$1:J149)+SUMIF($M$1:$M149,"првоз_тек",J$1:J149)</f>
        <v>0</v>
      </c>
      <c r="K150" s="10" t="str">
        <f>IF(J150*L150=0,"",L150/J150)</f>
        <v/>
      </c>
      <c r="L150" s="9">
        <f>SUMIF($M$1:$M149,"првоз",L$1:L149)+SUMIF($M$1:$M149,"првоз_тек",L$1:L149)</f>
        <v>0</v>
      </c>
    </row>
    <row r="151" spans="1:12" ht="12">
      <c r="A151" s="18"/>
      <c r="B151" s="18"/>
      <c r="C151" s="25" t="s">
        <v>113</v>
      </c>
      <c r="D151" s="25"/>
      <c r="E151" s="25"/>
      <c r="F151" s="25"/>
      <c r="G151" s="25"/>
      <c r="H151" s="25"/>
      <c r="I151" s="25"/>
      <c r="J151" s="10">
        <f>SUMIF($M$1:$M150,"фот",J$1:J150)</f>
        <v>12.824400000000001</v>
      </c>
      <c r="K151" s="10"/>
      <c r="L151" s="9">
        <f>SUMIF($M$1:$M150,"фот",L$1:L150)</f>
        <v>408.84187199999997</v>
      </c>
    </row>
    <row r="152" spans="1:12" ht="12">
      <c r="A152" s="18"/>
      <c r="B152" s="18"/>
      <c r="C152" s="25" t="s">
        <v>114</v>
      </c>
      <c r="D152" s="25"/>
      <c r="E152" s="25"/>
      <c r="F152" s="25"/>
      <c r="G152" s="25"/>
      <c r="H152" s="25"/>
      <c r="I152" s="25"/>
      <c r="J152" s="10">
        <f>SUMIF($M$1:$M151,"нр",J$1:J151)</f>
        <v>13.209132</v>
      </c>
      <c r="K152" s="10"/>
      <c r="L152" s="9">
        <f>SUMIF($M$1:$M151,"нр",L$1:L151)</f>
        <v>421.10712816</v>
      </c>
    </row>
    <row r="153" spans="1:12" ht="12">
      <c r="A153" s="18"/>
      <c r="B153" s="18"/>
      <c r="C153" s="25" t="s">
        <v>115</v>
      </c>
      <c r="D153" s="25"/>
      <c r="E153" s="25"/>
      <c r="F153" s="25"/>
      <c r="G153" s="25"/>
      <c r="H153" s="25"/>
      <c r="I153" s="25"/>
      <c r="J153" s="10">
        <f>SUMIF($M$1:$M152,"сп",J$1:J152)</f>
        <v>9.233568</v>
      </c>
      <c r="K153" s="10"/>
      <c r="L153" s="9">
        <f>SUMIF($M$1:$M152,"сп",L$1:L152)</f>
        <v>294.36614784000005</v>
      </c>
    </row>
    <row r="154" spans="1:12" ht="12">
      <c r="A154" s="18"/>
      <c r="B154" s="18"/>
      <c r="C154" s="25" t="s">
        <v>116</v>
      </c>
      <c r="D154" s="25"/>
      <c r="E154" s="25"/>
      <c r="F154" s="25"/>
      <c r="G154" s="25"/>
      <c r="H154" s="25"/>
      <c r="I154" s="25"/>
      <c r="J154" s="10">
        <f>SUMIF($M$1:$M153,"об",J$1:J153)+SUMIF($M$1:$M153,"об_тек",J$1:J153)</f>
        <v>0</v>
      </c>
      <c r="K154" s="10" t="str">
        <f>IF(J154*L154=0,"",L154/J154)</f>
        <v/>
      </c>
      <c r="L154" s="9">
        <f>SUMIF($M$1:$M153,"об",L$1:L153)+SUMIF($M$1:$M153,"об_тек",L$1:L153)</f>
        <v>0</v>
      </c>
    </row>
    <row r="155" spans="1:12" ht="12">
      <c r="A155" s="18"/>
      <c r="B155" s="18"/>
      <c r="C155" s="25" t="s">
        <v>117</v>
      </c>
      <c r="D155" s="25"/>
      <c r="E155" s="25"/>
      <c r="F155" s="25"/>
      <c r="G155" s="25"/>
      <c r="H155" s="25"/>
      <c r="I155" s="25"/>
      <c r="J155" s="10">
        <f>SUMIF($M$1:$M154,"проч",J$1:J154)</f>
        <v>0</v>
      </c>
      <c r="K155" s="10" t="str">
        <f>IF(J155*L155=0,"",L155/J155)</f>
        <v/>
      </c>
      <c r="L155" s="9">
        <f>SUMIF($M$1:$M154,"проч",L$1:L154)</f>
        <v>0</v>
      </c>
    </row>
    <row r="156" spans="1:12" ht="12">
      <c r="A156" s="26" t="s">
        <v>118</v>
      </c>
      <c r="B156" s="26"/>
      <c r="C156" s="27" t="s">
        <v>119</v>
      </c>
      <c r="D156" s="27"/>
      <c r="E156" s="27"/>
      <c r="F156" s="27"/>
      <c r="G156" s="27"/>
      <c r="H156" s="27"/>
      <c r="I156" s="27"/>
      <c r="J156" s="19"/>
      <c r="K156" s="19"/>
      <c r="L156" s="20">
        <f>($V$142+$W$142+$X$142+$Y$142)</f>
        <v>477.60551199999998</v>
      </c>
    </row>
    <row r="157" spans="1:12" ht="12.75">
      <c r="A157" s="16"/>
      <c r="B157" s="16"/>
      <c r="C157" s="28" t="s">
        <v>120</v>
      </c>
      <c r="D157" s="28"/>
      <c r="E157" s="28"/>
      <c r="F157" s="28"/>
      <c r="G157" s="28"/>
      <c r="H157" s="28"/>
      <c r="I157" s="28"/>
      <c r="J157" s="21">
        <f>SUM(J$152:J$155)+J$145</f>
        <v>194.6035</v>
      </c>
      <c r="K157" s="17"/>
      <c r="L157" s="21">
        <f>$AD$143+$AE$143+$AF$143+$AG$143</f>
        <v>2865.6330720000001</v>
      </c>
    </row>
    <row r="158" spans="1:12" ht="15" hidden="1">
      <c r="D158" s="23" t="s">
        <v>121</v>
      </c>
      <c r="E158" s="23"/>
      <c r="F158" s="24"/>
      <c r="G158" s="23" t="s">
        <v>122</v>
      </c>
      <c r="H158" s="23"/>
      <c r="I158" s="23"/>
    </row>
    <row r="159" spans="1:12" ht="15" hidden="1">
      <c r="B159" s="23" t="s">
        <v>123</v>
      </c>
      <c r="C159" s="24"/>
      <c r="D159" s="23">
        <f>($AD$143+$AE$143+$AF$143+$AG$143)</f>
        <v>2865.6330720000001</v>
      </c>
      <c r="E159" s="23"/>
      <c r="F159" s="24"/>
      <c r="G159" s="23">
        <f>(SUM(G160:G163))</f>
        <v>194.6035</v>
      </c>
      <c r="H159" s="23"/>
      <c r="I159" s="23"/>
    </row>
    <row r="160" spans="1:12" ht="15" hidden="1">
      <c r="B160" s="23" t="s">
        <v>124</v>
      </c>
      <c r="C160" s="24"/>
      <c r="D160" s="23">
        <f>($AD$143)</f>
        <v>2865.6330720000001</v>
      </c>
      <c r="E160" s="23"/>
      <c r="F160" s="24"/>
      <c r="G160" s="23">
        <f>(SUMIF($N$1:$N$143,"СТР",$J$1:$J$143))</f>
        <v>194.6035</v>
      </c>
      <c r="H160" s="23"/>
      <c r="I160" s="23"/>
    </row>
    <row r="161" spans="1:17" ht="15" hidden="1">
      <c r="B161" s="23" t="s">
        <v>125</v>
      </c>
      <c r="C161" s="24"/>
      <c r="D161" s="23">
        <f>($AE$143)</f>
        <v>0</v>
      </c>
      <c r="E161" s="23"/>
      <c r="F161" s="24"/>
      <c r="G161" s="23">
        <f>(SUMIF($N$1:$N$143,"МНР",$J$1:$J$143))</f>
        <v>0</v>
      </c>
      <c r="H161" s="23"/>
      <c r="I161" s="23"/>
    </row>
    <row r="162" spans="1:17" ht="15" hidden="1">
      <c r="B162" s="23" t="s">
        <v>126</v>
      </c>
      <c r="C162" s="24"/>
      <c r="D162" s="23">
        <f>($AF$143)</f>
        <v>0</v>
      </c>
      <c r="E162" s="23"/>
      <c r="F162" s="24"/>
      <c r="G162" s="23">
        <f>(SUMIF($N$1:$N$143,"ОБ",$J$1:$J$143))</f>
        <v>0</v>
      </c>
      <c r="H162" s="23"/>
      <c r="I162" s="23"/>
    </row>
    <row r="163" spans="1:17" ht="15" hidden="1">
      <c r="B163" s="23" t="s">
        <v>127</v>
      </c>
      <c r="C163" s="24"/>
      <c r="D163" s="23">
        <f>($AG$143)</f>
        <v>0</v>
      </c>
      <c r="E163" s="23"/>
      <c r="F163" s="24"/>
      <c r="G163" s="23">
        <f>(SUMIF($N$1:$N$143,"ПРОЧ",$J$1:$J$143))</f>
        <v>0</v>
      </c>
      <c r="H163" s="23"/>
      <c r="I163" s="23"/>
    </row>
    <row r="164" spans="1:17" ht="15" hidden="1">
      <c r="B164" s="23" t="s">
        <v>128</v>
      </c>
      <c r="C164" s="24"/>
      <c r="D164" s="23">
        <f>($AL$143+$AM$143+$AN$143+$AO$143)</f>
        <v>408.10225600000001</v>
      </c>
      <c r="E164" s="23"/>
      <c r="F164" s="24"/>
      <c r="G164" s="23">
        <f>(SUMIF($M$1:$M$143,"ОЗ",$J$1:$J$143))</f>
        <v>12.801200000000001</v>
      </c>
      <c r="H164" s="23"/>
      <c r="I164" s="23"/>
    </row>
    <row r="165" spans="1:17" ht="15" hidden="1">
      <c r="B165" s="23" t="s">
        <v>129</v>
      </c>
      <c r="C165" s="24"/>
      <c r="D165" s="23">
        <f>($CH$143+$CI$143+$CJ$143+$CK$143)</f>
        <v>1.53694</v>
      </c>
      <c r="E165" s="23"/>
      <c r="F165" s="24"/>
      <c r="G165" s="23"/>
      <c r="H165" s="23"/>
      <c r="I165" s="23"/>
    </row>
    <row r="166" spans="1:17" ht="15" hidden="1">
      <c r="B166" s="23" t="s">
        <v>130</v>
      </c>
      <c r="C166" s="24"/>
      <c r="D166" s="23">
        <f>($CP$143+$CQ$143+$CR$143+$CS$143)</f>
        <v>2E-3</v>
      </c>
      <c r="E166" s="23"/>
      <c r="F166" s="24"/>
      <c r="G166" s="23"/>
      <c r="H166" s="23"/>
      <c r="I166" s="23"/>
    </row>
    <row r="167" spans="1:17" ht="15" hidden="1">
      <c r="B167" s="23" t="s">
        <v>131</v>
      </c>
      <c r="C167" s="24"/>
      <c r="D167" s="23">
        <f>($DF$143+$DG$143+$DH$143+$DI$143)</f>
        <v>0</v>
      </c>
      <c r="E167" s="23"/>
      <c r="F167" s="24"/>
      <c r="G167" s="23"/>
      <c r="H167" s="23"/>
      <c r="I167" s="23"/>
    </row>
    <row r="168" spans="1:17" ht="30" customHeight="1">
      <c r="A168" s="22"/>
    </row>
    <row r="169" spans="1:17" ht="15">
      <c r="A169" s="42" t="s">
        <v>132</v>
      </c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</row>
  </sheetData>
  <mergeCells count="308">
    <mergeCell ref="A169:Q169"/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  <mergeCell ref="A13:M13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BV30:BY3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BJ93:BQ93"/>
    <mergeCell ref="BR93:BY93"/>
    <mergeCell ref="BZ93:CG93"/>
    <mergeCell ref="CH93:CO93"/>
    <mergeCell ref="AX72:BA72"/>
    <mergeCell ref="BB72:BE72"/>
    <mergeCell ref="BF72:BI72"/>
    <mergeCell ref="BJ72:BM72"/>
    <mergeCell ref="BZ71:CG71"/>
    <mergeCell ref="CH71:CO71"/>
    <mergeCell ref="BN72:BQ72"/>
    <mergeCell ref="BR72:BU72"/>
    <mergeCell ref="BV72:BY72"/>
    <mergeCell ref="BZ72:CC72"/>
    <mergeCell ref="CD72:CG72"/>
    <mergeCell ref="CH72:CK72"/>
    <mergeCell ref="AP72:AS72"/>
    <mergeCell ref="AT72:AW72"/>
    <mergeCell ref="CP93:CW93"/>
    <mergeCell ref="CX93:DE93"/>
    <mergeCell ref="DF93:DM93"/>
    <mergeCell ref="V94:Y94"/>
    <mergeCell ref="Z94:AC94"/>
    <mergeCell ref="AD94:AG94"/>
    <mergeCell ref="AH94:AK94"/>
    <mergeCell ref="AL94:AO94"/>
    <mergeCell ref="AP94:AS94"/>
    <mergeCell ref="AT94:AW94"/>
    <mergeCell ref="CT94:CW94"/>
    <mergeCell ref="CX94:DA94"/>
    <mergeCell ref="DB94:DE94"/>
    <mergeCell ref="DF94:DI94"/>
    <mergeCell ref="DJ94:DM94"/>
    <mergeCell ref="CL94:CO94"/>
    <mergeCell ref="CP94:CS94"/>
    <mergeCell ref="V93:AC93"/>
    <mergeCell ref="AD93:AK93"/>
    <mergeCell ref="AL93:AS93"/>
    <mergeCell ref="AT93:BA93"/>
    <mergeCell ref="BB93:BI93"/>
    <mergeCell ref="AT114:BA114"/>
    <mergeCell ref="BB114:BI114"/>
    <mergeCell ref="BV94:BY94"/>
    <mergeCell ref="BZ94:CC94"/>
    <mergeCell ref="CD94:CG94"/>
    <mergeCell ref="CH94:CK94"/>
    <mergeCell ref="AX94:BA94"/>
    <mergeCell ref="BB94:BE94"/>
    <mergeCell ref="BF94:BI94"/>
    <mergeCell ref="BJ94:BM94"/>
    <mergeCell ref="BN94:BQ94"/>
    <mergeCell ref="BR94:BU94"/>
    <mergeCell ref="BJ115:BM115"/>
    <mergeCell ref="BN115:BQ115"/>
    <mergeCell ref="BR115:BU115"/>
    <mergeCell ref="BV115:BY115"/>
    <mergeCell ref="BZ115:CC115"/>
    <mergeCell ref="DF114:DM114"/>
    <mergeCell ref="V115:Y115"/>
    <mergeCell ref="Z115:AC115"/>
    <mergeCell ref="AD115:AG115"/>
    <mergeCell ref="AH115:AK115"/>
    <mergeCell ref="AL115:AO115"/>
    <mergeCell ref="AP115:AS115"/>
    <mergeCell ref="AT115:AW115"/>
    <mergeCell ref="AX115:BA115"/>
    <mergeCell ref="BB115:BE115"/>
    <mergeCell ref="BJ114:BQ114"/>
    <mergeCell ref="BR114:BY114"/>
    <mergeCell ref="BZ114:CG114"/>
    <mergeCell ref="CH114:CO114"/>
    <mergeCell ref="CP114:CW114"/>
    <mergeCell ref="CX114:DE114"/>
    <mergeCell ref="V114:AC114"/>
    <mergeCell ref="AD114:AK114"/>
    <mergeCell ref="AL114:AS114"/>
    <mergeCell ref="CX132:DE132"/>
    <mergeCell ref="DF132:DM132"/>
    <mergeCell ref="V133:Y133"/>
    <mergeCell ref="Z133:AC133"/>
    <mergeCell ref="AD133:AG133"/>
    <mergeCell ref="AH133:AK133"/>
    <mergeCell ref="AL133:AO133"/>
    <mergeCell ref="DB115:DE115"/>
    <mergeCell ref="DF115:DI115"/>
    <mergeCell ref="DJ115:DM115"/>
    <mergeCell ref="V132:AC132"/>
    <mergeCell ref="AD132:AK132"/>
    <mergeCell ref="AL132:AS132"/>
    <mergeCell ref="AT132:BA132"/>
    <mergeCell ref="BB132:BI132"/>
    <mergeCell ref="BJ132:BQ132"/>
    <mergeCell ref="BR132:BY132"/>
    <mergeCell ref="CD115:CG115"/>
    <mergeCell ref="CH115:CK115"/>
    <mergeCell ref="CL115:CO115"/>
    <mergeCell ref="CP115:CS115"/>
    <mergeCell ref="CT115:CW115"/>
    <mergeCell ref="CX115:DA115"/>
    <mergeCell ref="BF115:BI115"/>
    <mergeCell ref="AP133:AS133"/>
    <mergeCell ref="AT133:AW133"/>
    <mergeCell ref="AX133:BA133"/>
    <mergeCell ref="BB133:BE133"/>
    <mergeCell ref="BF133:BI133"/>
    <mergeCell ref="BJ133:BM133"/>
    <mergeCell ref="BZ132:CG132"/>
    <mergeCell ref="CH132:CO132"/>
    <mergeCell ref="CP132:CW132"/>
    <mergeCell ref="C149:I149"/>
    <mergeCell ref="C150:I150"/>
    <mergeCell ref="C151:I151"/>
    <mergeCell ref="C152:I152"/>
    <mergeCell ref="C153:I153"/>
    <mergeCell ref="C154:I154"/>
    <mergeCell ref="DJ133:DM133"/>
    <mergeCell ref="C144:I144"/>
    <mergeCell ref="C145:I145"/>
    <mergeCell ref="C146:I146"/>
    <mergeCell ref="C147:I147"/>
    <mergeCell ref="C148:I148"/>
    <mergeCell ref="CL133:CO133"/>
    <mergeCell ref="CP133:CS133"/>
    <mergeCell ref="CT133:CW133"/>
    <mergeCell ref="CX133:DA133"/>
    <mergeCell ref="DB133:DE133"/>
    <mergeCell ref="DF133:DI133"/>
    <mergeCell ref="BN133:BQ133"/>
    <mergeCell ref="BR133:BU133"/>
    <mergeCell ref="BV133:BY133"/>
    <mergeCell ref="BZ133:CC133"/>
    <mergeCell ref="CD133:CG133"/>
    <mergeCell ref="CH133:CK133"/>
    <mergeCell ref="B159:C159"/>
    <mergeCell ref="D159:F159"/>
    <mergeCell ref="G159:I159"/>
    <mergeCell ref="B160:C160"/>
    <mergeCell ref="D160:F160"/>
    <mergeCell ref="G160:I160"/>
    <mergeCell ref="C155:I155"/>
    <mergeCell ref="A156:B156"/>
    <mergeCell ref="C156:I156"/>
    <mergeCell ref="C157:I157"/>
    <mergeCell ref="D158:F158"/>
    <mergeCell ref="G158:I158"/>
    <mergeCell ref="B163:C163"/>
    <mergeCell ref="D163:F163"/>
    <mergeCell ref="G163:I163"/>
    <mergeCell ref="B164:C164"/>
    <mergeCell ref="D164:F164"/>
    <mergeCell ref="G164:I164"/>
    <mergeCell ref="B161:C161"/>
    <mergeCell ref="D161:F161"/>
    <mergeCell ref="G161:I161"/>
    <mergeCell ref="B162:C162"/>
    <mergeCell ref="D162:F162"/>
    <mergeCell ref="G162:I162"/>
    <mergeCell ref="B167:C167"/>
    <mergeCell ref="D167:F167"/>
    <mergeCell ref="G167:I167"/>
    <mergeCell ref="B165:C165"/>
    <mergeCell ref="D165:F165"/>
    <mergeCell ref="G165:I165"/>
    <mergeCell ref="B166:C166"/>
    <mergeCell ref="D166:F166"/>
    <mergeCell ref="G166:I166"/>
  </mergeCells>
  <pageMargins left="0.19689999999999999" right="0.19689999999999999" top="0.59060000000000001" bottom="0.19689999999999999" header="0.5" footer="0.5"/>
  <pageSetup paperSize="9" fitToHeight="0" orientation="landscape" verticalDpi="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</vt:lpstr>
      <vt:lpstr>ЛС!Заголовки_для_печати</vt:lpstr>
      <vt:lpstr>ЛС!Область_печати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6H00LVNST</dc:description>
  <cp:lastModifiedBy>ComputerG</cp:lastModifiedBy>
  <dcterms:created xsi:type="dcterms:W3CDTF">2022-11-10T10:12:33Z</dcterms:created>
  <dcterms:modified xsi:type="dcterms:W3CDTF">2022-11-16T05:52:00Z</dcterms:modified>
</cp:coreProperties>
</file>