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G\Desktop\ЗАМ ГЛАВЫ\ЗАМ 2022 год\ПОСТАНОВЛЕНИЯ  2022\расчет стоимости деревьев\"/>
    </mc:Choice>
  </mc:AlternateContent>
  <xr:revisionPtr revIDLastSave="0" documentId="8_{1EE77D5B-725C-4AA9-B0A2-E3ECFCCDB0B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С" sheetId="1" r:id="rId1"/>
  </sheets>
  <definedNames>
    <definedName name="_xlnm.Print_Titles" localSheetId="0">ЛС!$28:$28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5" i="1" l="1"/>
  <c r="G144" i="1"/>
  <c r="G143" i="1"/>
  <c r="L137" i="1"/>
  <c r="J137" i="1"/>
  <c r="K137" i="1" s="1"/>
  <c r="L136" i="1"/>
  <c r="J136" i="1"/>
  <c r="K136" i="1" s="1"/>
  <c r="L132" i="1"/>
  <c r="J132" i="1"/>
  <c r="K132" i="1" s="1"/>
  <c r="H109" i="1"/>
  <c r="E108" i="1"/>
  <c r="E107" i="1"/>
  <c r="H106" i="1"/>
  <c r="H105" i="1"/>
  <c r="H104" i="1"/>
  <c r="H103" i="1"/>
  <c r="G102" i="1"/>
  <c r="U91" i="1"/>
  <c r="DJ93" i="1" s="1"/>
  <c r="DJ95" i="1" s="1"/>
  <c r="DJ97" i="1" s="1"/>
  <c r="DJ99" i="1" s="1"/>
  <c r="DJ101" i="1" s="1"/>
  <c r="H84" i="1"/>
  <c r="H83" i="1"/>
  <c r="H82" i="1"/>
  <c r="G82" i="1"/>
  <c r="AY75" i="1"/>
  <c r="AY77" i="1" s="1"/>
  <c r="AY78" i="1" s="1"/>
  <c r="AY79" i="1" s="1"/>
  <c r="AY81" i="1" s="1"/>
  <c r="AV75" i="1"/>
  <c r="AU75" i="1"/>
  <c r="U73" i="1"/>
  <c r="DJ75" i="1" s="1"/>
  <c r="DJ77" i="1" s="1"/>
  <c r="DJ78" i="1" s="1"/>
  <c r="DJ79" i="1" s="1"/>
  <c r="DJ81" i="1" s="1"/>
  <c r="H70" i="1"/>
  <c r="E69" i="1"/>
  <c r="E68" i="1"/>
  <c r="H67" i="1"/>
  <c r="H66" i="1"/>
  <c r="H65" i="1"/>
  <c r="H64" i="1"/>
  <c r="G63" i="1"/>
  <c r="U52" i="1" s="1"/>
  <c r="DJ54" i="1" s="1"/>
  <c r="DJ56" i="1" s="1"/>
  <c r="DJ58" i="1" s="1"/>
  <c r="DJ60" i="1" s="1"/>
  <c r="DJ62" i="1" s="1"/>
  <c r="H45" i="1"/>
  <c r="E44" i="1"/>
  <c r="H43" i="1"/>
  <c r="G42" i="1"/>
  <c r="U31" i="1" s="1"/>
  <c r="DL33" i="1" l="1"/>
  <c r="DL35" i="1" s="1"/>
  <c r="DL37" i="1" s="1"/>
  <c r="DL39" i="1" s="1"/>
  <c r="DL41" i="1" s="1"/>
  <c r="AF33" i="1"/>
  <c r="BN33" i="1"/>
  <c r="BN35" i="1" s="1"/>
  <c r="BN37" i="1" s="1"/>
  <c r="BN39" i="1" s="1"/>
  <c r="BN41" i="1" s="1"/>
  <c r="AP33" i="1"/>
  <c r="AP35" i="1" s="1"/>
  <c r="AP37" i="1" s="1"/>
  <c r="AP39" i="1" s="1"/>
  <c r="AP41" i="1" s="1"/>
  <c r="AN33" i="1"/>
  <c r="AL33" i="1"/>
  <c r="AH33" i="1"/>
  <c r="AH35" i="1" s="1"/>
  <c r="AH37" i="1" s="1"/>
  <c r="AH39" i="1" s="1"/>
  <c r="AH41" i="1" s="1"/>
  <c r="BR33" i="1"/>
  <c r="AD33" i="1"/>
  <c r="BJ33" i="1"/>
  <c r="BF33" i="1"/>
  <c r="BF35" i="1" s="1"/>
  <c r="BF37" i="1" s="1"/>
  <c r="BF39" i="1" s="1"/>
  <c r="BF41" i="1" s="1"/>
  <c r="BB33" i="1"/>
  <c r="AX33" i="1"/>
  <c r="AX35" i="1" s="1"/>
  <c r="AX37" i="1" s="1"/>
  <c r="AX39" i="1" s="1"/>
  <c r="AX41" i="1" s="1"/>
  <c r="AT33" i="1"/>
  <c r="AJ33" i="1"/>
  <c r="AJ35" i="1" s="1"/>
  <c r="AJ37" i="1" s="1"/>
  <c r="AJ39" i="1" s="1"/>
  <c r="AJ41" i="1" s="1"/>
  <c r="AJ75" i="1"/>
  <c r="AJ77" i="1" s="1"/>
  <c r="AJ78" i="1" s="1"/>
  <c r="AJ79" i="1" s="1"/>
  <c r="AJ81" i="1" s="1"/>
  <c r="BH75" i="1"/>
  <c r="BH77" i="1" s="1"/>
  <c r="BH78" i="1" s="1"/>
  <c r="BH79" i="1" s="1"/>
  <c r="BH81" i="1" s="1"/>
  <c r="AM75" i="1"/>
  <c r="BK75" i="1"/>
  <c r="AN75" i="1"/>
  <c r="BL75" i="1"/>
  <c r="AQ75" i="1"/>
  <c r="AQ77" i="1" s="1"/>
  <c r="AQ78" i="1" s="1"/>
  <c r="AQ79" i="1" s="1"/>
  <c r="AQ81" i="1" s="1"/>
  <c r="BO75" i="1"/>
  <c r="BO77" i="1" s="1"/>
  <c r="BO78" i="1" s="1"/>
  <c r="BO79" i="1" s="1"/>
  <c r="BO81" i="1" s="1"/>
  <c r="AR75" i="1"/>
  <c r="AR77" i="1" s="1"/>
  <c r="AR78" i="1" s="1"/>
  <c r="AR79" i="1" s="1"/>
  <c r="AR81" i="1" s="1"/>
  <c r="AZ75" i="1"/>
  <c r="AZ77" i="1" s="1"/>
  <c r="AZ78" i="1" s="1"/>
  <c r="AZ79" i="1" s="1"/>
  <c r="AZ81" i="1" s="1"/>
  <c r="AE75" i="1"/>
  <c r="BC75" i="1"/>
  <c r="AF75" i="1"/>
  <c r="BD75" i="1"/>
  <c r="AI75" i="1"/>
  <c r="AI77" i="1" s="1"/>
  <c r="AI78" i="1" s="1"/>
  <c r="AI79" i="1" s="1"/>
  <c r="AI81" i="1" s="1"/>
  <c r="BG75" i="1"/>
  <c r="BG77" i="1" s="1"/>
  <c r="BG78" i="1" s="1"/>
  <c r="BG79" i="1" s="1"/>
  <c r="BG81" i="1" s="1"/>
  <c r="AE33" i="1"/>
  <c r="AI33" i="1"/>
  <c r="AI35" i="1" s="1"/>
  <c r="AI37" i="1" s="1"/>
  <c r="AI39" i="1" s="1"/>
  <c r="AI41" i="1" s="1"/>
  <c r="AM33" i="1"/>
  <c r="AQ33" i="1"/>
  <c r="AQ35" i="1" s="1"/>
  <c r="AQ37" i="1" s="1"/>
  <c r="AQ39" i="1" s="1"/>
  <c r="AQ41" i="1" s="1"/>
  <c r="AU33" i="1"/>
  <c r="AY33" i="1"/>
  <c r="AY35" i="1" s="1"/>
  <c r="AY37" i="1" s="1"/>
  <c r="AY39" i="1" s="1"/>
  <c r="AY41" i="1" s="1"/>
  <c r="BC33" i="1"/>
  <c r="BG33" i="1"/>
  <c r="BG35" i="1" s="1"/>
  <c r="BG37" i="1" s="1"/>
  <c r="BG39" i="1" s="1"/>
  <c r="BG41" i="1" s="1"/>
  <c r="BK33" i="1"/>
  <c r="BO33" i="1"/>
  <c r="BO35" i="1" s="1"/>
  <c r="BO37" i="1" s="1"/>
  <c r="BO39" i="1" s="1"/>
  <c r="BO41" i="1" s="1"/>
  <c r="BS33" i="1"/>
  <c r="BW33" i="1"/>
  <c r="BW35" i="1" s="1"/>
  <c r="BW37" i="1" s="1"/>
  <c r="BW39" i="1" s="1"/>
  <c r="BW41" i="1" s="1"/>
  <c r="CA33" i="1"/>
  <c r="CE33" i="1"/>
  <c r="CE35" i="1" s="1"/>
  <c r="CE37" i="1" s="1"/>
  <c r="CE39" i="1" s="1"/>
  <c r="CE41" i="1" s="1"/>
  <c r="CI33" i="1"/>
  <c r="CI35" i="1" s="1"/>
  <c r="CI37" i="1" s="1"/>
  <c r="CI39" i="1" s="1"/>
  <c r="CI41" i="1" s="1"/>
  <c r="CM33" i="1"/>
  <c r="CM35" i="1" s="1"/>
  <c r="CM37" i="1" s="1"/>
  <c r="CM39" i="1" s="1"/>
  <c r="CM41" i="1" s="1"/>
  <c r="CQ33" i="1"/>
  <c r="CQ35" i="1" s="1"/>
  <c r="CQ37" i="1" s="1"/>
  <c r="CQ39" i="1" s="1"/>
  <c r="CQ41" i="1" s="1"/>
  <c r="CU33" i="1"/>
  <c r="CU35" i="1" s="1"/>
  <c r="CU37" i="1" s="1"/>
  <c r="CU39" i="1" s="1"/>
  <c r="CU41" i="1" s="1"/>
  <c r="CY33" i="1"/>
  <c r="DC33" i="1"/>
  <c r="DC35" i="1" s="1"/>
  <c r="DC37" i="1" s="1"/>
  <c r="DC39" i="1" s="1"/>
  <c r="DC41" i="1" s="1"/>
  <c r="DG33" i="1"/>
  <c r="DG35" i="1" s="1"/>
  <c r="DG37" i="1" s="1"/>
  <c r="DG39" i="1" s="1"/>
  <c r="DG41" i="1" s="1"/>
  <c r="DK33" i="1"/>
  <c r="DK35" i="1" s="1"/>
  <c r="DK37" i="1" s="1"/>
  <c r="DK39" i="1" s="1"/>
  <c r="DK41" i="1" s="1"/>
  <c r="AR33" i="1"/>
  <c r="AR35" i="1" s="1"/>
  <c r="AR37" i="1" s="1"/>
  <c r="AR39" i="1" s="1"/>
  <c r="AR41" i="1" s="1"/>
  <c r="AV33" i="1"/>
  <c r="AZ33" i="1"/>
  <c r="AZ35" i="1" s="1"/>
  <c r="AZ37" i="1" s="1"/>
  <c r="AZ39" i="1" s="1"/>
  <c r="AZ41" i="1" s="1"/>
  <c r="BD33" i="1"/>
  <c r="BH33" i="1"/>
  <c r="BH35" i="1" s="1"/>
  <c r="BH37" i="1" s="1"/>
  <c r="BH39" i="1" s="1"/>
  <c r="BH41" i="1" s="1"/>
  <c r="BL33" i="1"/>
  <c r="CZ34" i="1" s="1"/>
  <c r="BP33" i="1"/>
  <c r="BP35" i="1" s="1"/>
  <c r="BP37" i="1" s="1"/>
  <c r="BP39" i="1" s="1"/>
  <c r="BP41" i="1" s="1"/>
  <c r="BT33" i="1"/>
  <c r="BX33" i="1"/>
  <c r="BX35" i="1" s="1"/>
  <c r="BX37" i="1" s="1"/>
  <c r="BX39" i="1" s="1"/>
  <c r="BX41" i="1" s="1"/>
  <c r="CB33" i="1"/>
  <c r="CF33" i="1"/>
  <c r="CF35" i="1" s="1"/>
  <c r="CF37" i="1" s="1"/>
  <c r="CF39" i="1" s="1"/>
  <c r="CF41" i="1" s="1"/>
  <c r="CJ33" i="1"/>
  <c r="CJ35" i="1" s="1"/>
  <c r="CJ37" i="1" s="1"/>
  <c r="CJ39" i="1" s="1"/>
  <c r="CJ41" i="1" s="1"/>
  <c r="CN33" i="1"/>
  <c r="CN35" i="1" s="1"/>
  <c r="CN37" i="1" s="1"/>
  <c r="CN39" i="1" s="1"/>
  <c r="CN41" i="1" s="1"/>
  <c r="CR33" i="1"/>
  <c r="CR35" i="1" s="1"/>
  <c r="CR37" i="1" s="1"/>
  <c r="CR39" i="1" s="1"/>
  <c r="CR41" i="1" s="1"/>
  <c r="CV33" i="1"/>
  <c r="CV35" i="1" s="1"/>
  <c r="CV37" i="1" s="1"/>
  <c r="CV39" i="1" s="1"/>
  <c r="CV41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AF34" i="1"/>
  <c r="X34" i="1" s="1"/>
  <c r="AN34" i="1"/>
  <c r="AN35" i="1" s="1"/>
  <c r="DM124" i="1"/>
  <c r="DI124" i="1"/>
  <c r="DE124" i="1"/>
  <c r="DA124" i="1"/>
  <c r="CW124" i="1"/>
  <c r="CS124" i="1"/>
  <c r="CO124" i="1"/>
  <c r="CK124" i="1"/>
  <c r="CG124" i="1"/>
  <c r="CC124" i="1"/>
  <c r="BY124" i="1"/>
  <c r="BU124" i="1"/>
  <c r="BQ124" i="1"/>
  <c r="BM124" i="1"/>
  <c r="BI124" i="1"/>
  <c r="BE124" i="1"/>
  <c r="BA124" i="1"/>
  <c r="AW124" i="1"/>
  <c r="AS124" i="1"/>
  <c r="AO124" i="1"/>
  <c r="AK124" i="1"/>
  <c r="AC124" i="1"/>
  <c r="DM122" i="1"/>
  <c r="DI122" i="1"/>
  <c r="DE122" i="1"/>
  <c r="DA122" i="1"/>
  <c r="CW122" i="1"/>
  <c r="CS122" i="1"/>
  <c r="CO122" i="1"/>
  <c r="DL124" i="1"/>
  <c r="DH124" i="1"/>
  <c r="DD124" i="1"/>
  <c r="CZ124" i="1"/>
  <c r="CV124" i="1"/>
  <c r="CR124" i="1"/>
  <c r="CN124" i="1"/>
  <c r="CJ124" i="1"/>
  <c r="CF124" i="1"/>
  <c r="CB124" i="1"/>
  <c r="BX124" i="1"/>
  <c r="BT124" i="1"/>
  <c r="BP124" i="1"/>
  <c r="BL124" i="1"/>
  <c r="BH124" i="1"/>
  <c r="BD124" i="1"/>
  <c r="AZ124" i="1"/>
  <c r="AV124" i="1"/>
  <c r="AR124" i="1"/>
  <c r="AN124" i="1"/>
  <c r="AJ124" i="1"/>
  <c r="AB124" i="1"/>
  <c r="DL122" i="1"/>
  <c r="DH122" i="1"/>
  <c r="DD122" i="1"/>
  <c r="CZ122" i="1"/>
  <c r="CV122" i="1"/>
  <c r="DK124" i="1"/>
  <c r="DG124" i="1"/>
  <c r="DC124" i="1"/>
  <c r="CY124" i="1"/>
  <c r="CU124" i="1"/>
  <c r="CQ124" i="1"/>
  <c r="CM124" i="1"/>
  <c r="CI124" i="1"/>
  <c r="CE124" i="1"/>
  <c r="CA124" i="1"/>
  <c r="BW124" i="1"/>
  <c r="BS124" i="1"/>
  <c r="BO124" i="1"/>
  <c r="BK124" i="1"/>
  <c r="BG124" i="1"/>
  <c r="BC124" i="1"/>
  <c r="AY124" i="1"/>
  <c r="AU124" i="1"/>
  <c r="AQ124" i="1"/>
  <c r="AM124" i="1"/>
  <c r="AI124" i="1"/>
  <c r="AA124" i="1"/>
  <c r="DK122" i="1"/>
  <c r="DG122" i="1"/>
  <c r="DC122" i="1"/>
  <c r="CY122" i="1"/>
  <c r="CU122" i="1"/>
  <c r="CQ122" i="1"/>
  <c r="CM122" i="1"/>
  <c r="CI122" i="1"/>
  <c r="DJ124" i="1"/>
  <c r="DF124" i="1"/>
  <c r="DB124" i="1"/>
  <c r="CX124" i="1"/>
  <c r="CT124" i="1"/>
  <c r="CP124" i="1"/>
  <c r="CL124" i="1"/>
  <c r="CH124" i="1"/>
  <c r="CD124" i="1"/>
  <c r="BZ124" i="1"/>
  <c r="BV124" i="1"/>
  <c r="BR124" i="1"/>
  <c r="BN124" i="1"/>
  <c r="BJ124" i="1"/>
  <c r="BF124" i="1"/>
  <c r="BB124" i="1"/>
  <c r="AX124" i="1"/>
  <c r="AT124" i="1"/>
  <c r="AP124" i="1"/>
  <c r="AL124" i="1"/>
  <c r="AH124" i="1"/>
  <c r="Z124" i="1"/>
  <c r="DJ122" i="1"/>
  <c r="DF122" i="1"/>
  <c r="DB122" i="1"/>
  <c r="CX122" i="1"/>
  <c r="CT122" i="1"/>
  <c r="CP122" i="1"/>
  <c r="CL122" i="1"/>
  <c r="CN122" i="1"/>
  <c r="CG122" i="1"/>
  <c r="CC122" i="1"/>
  <c r="BY122" i="1"/>
  <c r="BU122" i="1"/>
  <c r="BQ122" i="1"/>
  <c r="BM122" i="1"/>
  <c r="BI122" i="1"/>
  <c r="BE122" i="1"/>
  <c r="BA122" i="1"/>
  <c r="AW122" i="1"/>
  <c r="AS122" i="1"/>
  <c r="AO122" i="1"/>
  <c r="AK122" i="1"/>
  <c r="AC122" i="1"/>
  <c r="DM120" i="1"/>
  <c r="DI120" i="1"/>
  <c r="DE120" i="1"/>
  <c r="DA120" i="1"/>
  <c r="CW120" i="1"/>
  <c r="CS120" i="1"/>
  <c r="CO120" i="1"/>
  <c r="CK120" i="1"/>
  <c r="CG120" i="1"/>
  <c r="CC120" i="1"/>
  <c r="BY120" i="1"/>
  <c r="BU120" i="1"/>
  <c r="BQ120" i="1"/>
  <c r="BM120" i="1"/>
  <c r="BI120" i="1"/>
  <c r="BE120" i="1"/>
  <c r="BA120" i="1"/>
  <c r="AW120" i="1"/>
  <c r="AS120" i="1"/>
  <c r="AO120" i="1"/>
  <c r="AK120" i="1"/>
  <c r="AC120" i="1"/>
  <c r="CK122" i="1"/>
  <c r="CF122" i="1"/>
  <c r="CB122" i="1"/>
  <c r="BX122" i="1"/>
  <c r="BT122" i="1"/>
  <c r="BP122" i="1"/>
  <c r="BL122" i="1"/>
  <c r="BH122" i="1"/>
  <c r="BD122" i="1"/>
  <c r="AZ122" i="1"/>
  <c r="AV122" i="1"/>
  <c r="AR122" i="1"/>
  <c r="AN122" i="1"/>
  <c r="AJ122" i="1"/>
  <c r="AB122" i="1"/>
  <c r="DL120" i="1"/>
  <c r="DH120" i="1"/>
  <c r="DD120" i="1"/>
  <c r="CZ120" i="1"/>
  <c r="CV120" i="1"/>
  <c r="CR120" i="1"/>
  <c r="CN120" i="1"/>
  <c r="CJ120" i="1"/>
  <c r="CF120" i="1"/>
  <c r="CB120" i="1"/>
  <c r="BX120" i="1"/>
  <c r="BT120" i="1"/>
  <c r="BP120" i="1"/>
  <c r="BL120" i="1"/>
  <c r="BH120" i="1"/>
  <c r="BD120" i="1"/>
  <c r="AZ120" i="1"/>
  <c r="AV120" i="1"/>
  <c r="AR120" i="1"/>
  <c r="AN120" i="1"/>
  <c r="AJ120" i="1"/>
  <c r="AB120" i="1"/>
  <c r="CJ122" i="1"/>
  <c r="CE122" i="1"/>
  <c r="CA122" i="1"/>
  <c r="BW122" i="1"/>
  <c r="BS122" i="1"/>
  <c r="BO122" i="1"/>
  <c r="BK122" i="1"/>
  <c r="BG122" i="1"/>
  <c r="BC122" i="1"/>
  <c r="AY122" i="1"/>
  <c r="AU122" i="1"/>
  <c r="AQ122" i="1"/>
  <c r="AM122" i="1"/>
  <c r="AI122" i="1"/>
  <c r="AA122" i="1"/>
  <c r="DK120" i="1"/>
  <c r="DG120" i="1"/>
  <c r="DC120" i="1"/>
  <c r="CY120" i="1"/>
  <c r="CU120" i="1"/>
  <c r="CQ120" i="1"/>
  <c r="CM120" i="1"/>
  <c r="CI120" i="1"/>
  <c r="CE120" i="1"/>
  <c r="CA120" i="1"/>
  <c r="BW120" i="1"/>
  <c r="BS120" i="1"/>
  <c r="BO120" i="1"/>
  <c r="BK120" i="1"/>
  <c r="BG120" i="1"/>
  <c r="BC120" i="1"/>
  <c r="AY120" i="1"/>
  <c r="AU120" i="1"/>
  <c r="AQ120" i="1"/>
  <c r="AM120" i="1"/>
  <c r="AI120" i="1"/>
  <c r="AA120" i="1"/>
  <c r="CR122" i="1"/>
  <c r="CH122" i="1"/>
  <c r="CD122" i="1"/>
  <c r="BZ122" i="1"/>
  <c r="BV122" i="1"/>
  <c r="BR122" i="1"/>
  <c r="BN122" i="1"/>
  <c r="BJ122" i="1"/>
  <c r="BF122" i="1"/>
  <c r="BB122" i="1"/>
  <c r="AX122" i="1"/>
  <c r="AT122" i="1"/>
  <c r="AP122" i="1"/>
  <c r="AL122" i="1"/>
  <c r="AH122" i="1"/>
  <c r="Z122" i="1"/>
  <c r="DJ120" i="1"/>
  <c r="DF120" i="1"/>
  <c r="DB120" i="1"/>
  <c r="CX120" i="1"/>
  <c r="CT120" i="1"/>
  <c r="CP120" i="1"/>
  <c r="CL120" i="1"/>
  <c r="CH120" i="1"/>
  <c r="CD120" i="1"/>
  <c r="BZ120" i="1"/>
  <c r="BV120" i="1"/>
  <c r="BR120" i="1"/>
  <c r="BN120" i="1"/>
  <c r="BJ120" i="1"/>
  <c r="BF120" i="1"/>
  <c r="BB120" i="1"/>
  <c r="AX120" i="1"/>
  <c r="AT120" i="1"/>
  <c r="AP120" i="1"/>
  <c r="AL120" i="1"/>
  <c r="AH120" i="1"/>
  <c r="Z120" i="1"/>
  <c r="DM118" i="1"/>
  <c r="DI118" i="1"/>
  <c r="DE118" i="1"/>
  <c r="CW118" i="1"/>
  <c r="CS118" i="1"/>
  <c r="CO118" i="1"/>
  <c r="CK118" i="1"/>
  <c r="CG118" i="1"/>
  <c r="BY118" i="1"/>
  <c r="BQ118" i="1"/>
  <c r="BI118" i="1"/>
  <c r="BA118" i="1"/>
  <c r="AS118" i="1"/>
  <c r="AK118" i="1"/>
  <c r="AC118" i="1"/>
  <c r="DL118" i="1"/>
  <c r="DH118" i="1"/>
  <c r="DD118" i="1"/>
  <c r="CV118" i="1"/>
  <c r="CR118" i="1"/>
  <c r="CN118" i="1"/>
  <c r="CJ118" i="1"/>
  <c r="CF118" i="1"/>
  <c r="BX118" i="1"/>
  <c r="BP118" i="1"/>
  <c r="BH118" i="1"/>
  <c r="AZ118" i="1"/>
  <c r="AR118" i="1"/>
  <c r="AJ118" i="1"/>
  <c r="AB118" i="1"/>
  <c r="AJ117" i="1"/>
  <c r="DK118" i="1"/>
  <c r="DG118" i="1"/>
  <c r="DC118" i="1"/>
  <c r="CU118" i="1"/>
  <c r="CQ118" i="1"/>
  <c r="CM118" i="1"/>
  <c r="CI118" i="1"/>
  <c r="CE118" i="1"/>
  <c r="BW118" i="1"/>
  <c r="BO118" i="1"/>
  <c r="BG118" i="1"/>
  <c r="AY118" i="1"/>
  <c r="AQ118" i="1"/>
  <c r="AI118" i="1"/>
  <c r="AA118" i="1"/>
  <c r="DJ118" i="1"/>
  <c r="DF118" i="1"/>
  <c r="DB118" i="1"/>
  <c r="CT118" i="1"/>
  <c r="CP118" i="1"/>
  <c r="CL118" i="1"/>
  <c r="CH118" i="1"/>
  <c r="CD118" i="1"/>
  <c r="BV118" i="1"/>
  <c r="BN118" i="1"/>
  <c r="BF118" i="1"/>
  <c r="AX118" i="1"/>
  <c r="AP118" i="1"/>
  <c r="AH118" i="1"/>
  <c r="Z118" i="1"/>
  <c r="BR117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Q125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S35" i="1" s="1"/>
  <c r="CS37" i="1" s="1"/>
  <c r="CS39" i="1" s="1"/>
  <c r="CS41" i="1" s="1"/>
  <c r="CW33" i="1"/>
  <c r="CW35" i="1" s="1"/>
  <c r="CW37" i="1" s="1"/>
  <c r="CW39" i="1" s="1"/>
  <c r="CW41" i="1" s="1"/>
  <c r="DA33" i="1"/>
  <c r="DE33" i="1"/>
  <c r="DE35" i="1" s="1"/>
  <c r="DE37" i="1" s="1"/>
  <c r="DE39" i="1" s="1"/>
  <c r="DE41" i="1" s="1"/>
  <c r="DI33" i="1"/>
  <c r="DI35" i="1" s="1"/>
  <c r="DI37" i="1" s="1"/>
  <c r="DI39" i="1" s="1"/>
  <c r="DI41" i="1" s="1"/>
  <c r="DM33" i="1"/>
  <c r="DM35" i="1" s="1"/>
  <c r="DM37" i="1" s="1"/>
  <c r="DM39" i="1" s="1"/>
  <c r="DM41" i="1" s="1"/>
  <c r="DM125" i="1" s="1"/>
  <c r="BV33" i="1"/>
  <c r="BV35" i="1" s="1"/>
  <c r="BV37" i="1" s="1"/>
  <c r="BV39" i="1" s="1"/>
  <c r="BV41" i="1" s="1"/>
  <c r="BZ33" i="1"/>
  <c r="CD33" i="1"/>
  <c r="CD35" i="1" s="1"/>
  <c r="CD37" i="1" s="1"/>
  <c r="CD39" i="1" s="1"/>
  <c r="CD41" i="1" s="1"/>
  <c r="CH33" i="1"/>
  <c r="CH117" i="1" s="1"/>
  <c r="CL33" i="1"/>
  <c r="CL35" i="1" s="1"/>
  <c r="CL37" i="1" s="1"/>
  <c r="CL39" i="1" s="1"/>
  <c r="CL41" i="1" s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X33" i="1"/>
  <c r="CX117" i="1" s="1"/>
  <c r="DB33" i="1"/>
  <c r="DB35" i="1" s="1"/>
  <c r="DB37" i="1" s="1"/>
  <c r="DB39" i="1" s="1"/>
  <c r="DB41" i="1" s="1"/>
  <c r="DF33" i="1"/>
  <c r="DF35" i="1" s="1"/>
  <c r="DF37" i="1" s="1"/>
  <c r="DF39" i="1" s="1"/>
  <c r="DF41" i="1" s="1"/>
  <c r="DJ33" i="1"/>
  <c r="DJ35" i="1" s="1"/>
  <c r="DJ37" i="1" s="1"/>
  <c r="DJ39" i="1" s="1"/>
  <c r="DJ41" i="1" s="1"/>
  <c r="DJ125" i="1" s="1"/>
  <c r="AL34" i="1"/>
  <c r="AL35" i="1" s="1"/>
  <c r="AT34" i="1"/>
  <c r="AT35" i="1" s="1"/>
  <c r="BB34" i="1"/>
  <c r="BB35" i="1" s="1"/>
  <c r="BJ34" i="1"/>
  <c r="BR34" i="1"/>
  <c r="BR35" i="1" s="1"/>
  <c r="AE54" i="1"/>
  <c r="AI54" i="1"/>
  <c r="AI56" i="1" s="1"/>
  <c r="AI58" i="1" s="1"/>
  <c r="AI60" i="1" s="1"/>
  <c r="AI62" i="1" s="1"/>
  <c r="AI125" i="1" s="1"/>
  <c r="AM54" i="1"/>
  <c r="AQ54" i="1"/>
  <c r="AQ56" i="1" s="1"/>
  <c r="AQ58" i="1" s="1"/>
  <c r="AQ60" i="1" s="1"/>
  <c r="AQ62" i="1" s="1"/>
  <c r="AU54" i="1"/>
  <c r="AY54" i="1"/>
  <c r="AY56" i="1" s="1"/>
  <c r="AY58" i="1" s="1"/>
  <c r="AY60" i="1" s="1"/>
  <c r="AY62" i="1" s="1"/>
  <c r="BC54" i="1"/>
  <c r="BG54" i="1"/>
  <c r="BG56" i="1" s="1"/>
  <c r="BG58" i="1" s="1"/>
  <c r="BG60" i="1" s="1"/>
  <c r="BG62" i="1" s="1"/>
  <c r="BG125" i="1" s="1"/>
  <c r="BK54" i="1"/>
  <c r="BO54" i="1"/>
  <c r="BO56" i="1" s="1"/>
  <c r="BO58" i="1" s="1"/>
  <c r="BO60" i="1" s="1"/>
  <c r="BO62" i="1" s="1"/>
  <c r="BS54" i="1"/>
  <c r="BW54" i="1"/>
  <c r="BW56" i="1" s="1"/>
  <c r="BW58" i="1" s="1"/>
  <c r="BW60" i="1" s="1"/>
  <c r="BW62" i="1" s="1"/>
  <c r="CA54" i="1"/>
  <c r="CE54" i="1"/>
  <c r="CE56" i="1" s="1"/>
  <c r="CE58" i="1" s="1"/>
  <c r="CE60" i="1" s="1"/>
  <c r="CE62" i="1" s="1"/>
  <c r="CE125" i="1" s="1"/>
  <c r="CI54" i="1"/>
  <c r="CI56" i="1" s="1"/>
  <c r="CI58" i="1" s="1"/>
  <c r="CI60" i="1" s="1"/>
  <c r="CI62" i="1" s="1"/>
  <c r="CM54" i="1"/>
  <c r="CM56" i="1" s="1"/>
  <c r="CM58" i="1" s="1"/>
  <c r="CM60" i="1" s="1"/>
  <c r="CM62" i="1" s="1"/>
  <c r="CQ54" i="1"/>
  <c r="CQ56" i="1" s="1"/>
  <c r="CQ58" i="1" s="1"/>
  <c r="CQ60" i="1" s="1"/>
  <c r="CQ62" i="1" s="1"/>
  <c r="CU54" i="1"/>
  <c r="CU56" i="1" s="1"/>
  <c r="CU58" i="1" s="1"/>
  <c r="CU60" i="1" s="1"/>
  <c r="CU62" i="1" s="1"/>
  <c r="CY54" i="1"/>
  <c r="DC54" i="1"/>
  <c r="DC56" i="1" s="1"/>
  <c r="DC58" i="1" s="1"/>
  <c r="DC60" i="1" s="1"/>
  <c r="DC62" i="1" s="1"/>
  <c r="DC125" i="1" s="1"/>
  <c r="DG54" i="1"/>
  <c r="DG56" i="1" s="1"/>
  <c r="DG58" i="1" s="1"/>
  <c r="DG60" i="1" s="1"/>
  <c r="DG62" i="1" s="1"/>
  <c r="DK54" i="1"/>
  <c r="DK56" i="1" s="1"/>
  <c r="DK58" i="1" s="1"/>
  <c r="DK60" i="1" s="1"/>
  <c r="DK62" i="1" s="1"/>
  <c r="AF54" i="1"/>
  <c r="AJ54" i="1"/>
  <c r="AJ56" i="1" s="1"/>
  <c r="AJ58" i="1" s="1"/>
  <c r="AJ60" i="1" s="1"/>
  <c r="AJ62" i="1" s="1"/>
  <c r="AN54" i="1"/>
  <c r="AR54" i="1"/>
  <c r="AR56" i="1" s="1"/>
  <c r="AR58" i="1" s="1"/>
  <c r="AR60" i="1" s="1"/>
  <c r="AR62" i="1" s="1"/>
  <c r="AR125" i="1" s="1"/>
  <c r="AV54" i="1"/>
  <c r="AZ54" i="1"/>
  <c r="AZ56" i="1" s="1"/>
  <c r="AZ58" i="1" s="1"/>
  <c r="AZ60" i="1" s="1"/>
  <c r="AZ62" i="1" s="1"/>
  <c r="AZ125" i="1" s="1"/>
  <c r="BD54" i="1"/>
  <c r="BH54" i="1"/>
  <c r="BH56" i="1" s="1"/>
  <c r="BH58" i="1" s="1"/>
  <c r="BH60" i="1" s="1"/>
  <c r="BH62" i="1" s="1"/>
  <c r="BH125" i="1" s="1"/>
  <c r="BL54" i="1"/>
  <c r="BP54" i="1"/>
  <c r="BP56" i="1" s="1"/>
  <c r="BP58" i="1" s="1"/>
  <c r="BP60" i="1" s="1"/>
  <c r="BP62" i="1" s="1"/>
  <c r="BP125" i="1" s="1"/>
  <c r="BT54" i="1"/>
  <c r="BX54" i="1"/>
  <c r="BX56" i="1" s="1"/>
  <c r="BX58" i="1" s="1"/>
  <c r="BX60" i="1" s="1"/>
  <c r="BX62" i="1" s="1"/>
  <c r="CB54" i="1"/>
  <c r="CF54" i="1"/>
  <c r="CF56" i="1" s="1"/>
  <c r="CF58" i="1" s="1"/>
  <c r="CF60" i="1" s="1"/>
  <c r="CF62" i="1" s="1"/>
  <c r="CJ54" i="1"/>
  <c r="CJ56" i="1" s="1"/>
  <c r="CJ58" i="1" s="1"/>
  <c r="CJ60" i="1" s="1"/>
  <c r="CJ62" i="1" s="1"/>
  <c r="CN54" i="1"/>
  <c r="CN56" i="1" s="1"/>
  <c r="CN58" i="1" s="1"/>
  <c r="CN60" i="1" s="1"/>
  <c r="CN62" i="1" s="1"/>
  <c r="CN125" i="1" s="1"/>
  <c r="CR54" i="1"/>
  <c r="CR56" i="1" s="1"/>
  <c r="CR58" i="1" s="1"/>
  <c r="CR60" i="1" s="1"/>
  <c r="CR62" i="1" s="1"/>
  <c r="CV54" i="1"/>
  <c r="CV56" i="1" s="1"/>
  <c r="CV58" i="1" s="1"/>
  <c r="CV60" i="1" s="1"/>
  <c r="CV62" i="1" s="1"/>
  <c r="CV125" i="1" s="1"/>
  <c r="CZ54" i="1"/>
  <c r="DD54" i="1"/>
  <c r="DD56" i="1" s="1"/>
  <c r="DD58" i="1" s="1"/>
  <c r="DD60" i="1" s="1"/>
  <c r="DD62" i="1" s="1"/>
  <c r="DH54" i="1"/>
  <c r="DH56" i="1" s="1"/>
  <c r="DH58" i="1" s="1"/>
  <c r="DH60" i="1" s="1"/>
  <c r="DH62" i="1" s="1"/>
  <c r="DL54" i="1"/>
  <c r="DL56" i="1" s="1"/>
  <c r="DL58" i="1" s="1"/>
  <c r="DL60" i="1" s="1"/>
  <c r="DL62" i="1" s="1"/>
  <c r="DL125" i="1" s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BD77" i="1"/>
  <c r="BD78" i="1" s="1"/>
  <c r="BD79" i="1" s="1"/>
  <c r="BD81" i="1" s="1"/>
  <c r="AD54" i="1"/>
  <c r="AH54" i="1"/>
  <c r="AH56" i="1" s="1"/>
  <c r="AH58" i="1" s="1"/>
  <c r="AH60" i="1" s="1"/>
  <c r="AH62" i="1" s="1"/>
  <c r="AL54" i="1"/>
  <c r="AL117" i="1" s="1"/>
  <c r="AP54" i="1"/>
  <c r="AP56" i="1" s="1"/>
  <c r="AP58" i="1" s="1"/>
  <c r="AP60" i="1" s="1"/>
  <c r="AP62" i="1" s="1"/>
  <c r="AT54" i="1"/>
  <c r="AX54" i="1"/>
  <c r="AX56" i="1" s="1"/>
  <c r="AX58" i="1" s="1"/>
  <c r="AX60" i="1" s="1"/>
  <c r="AX62" i="1" s="1"/>
  <c r="AX125" i="1" s="1"/>
  <c r="BB54" i="1"/>
  <c r="BB117" i="1" s="1"/>
  <c r="BF54" i="1"/>
  <c r="BF56" i="1" s="1"/>
  <c r="BF58" i="1" s="1"/>
  <c r="BF60" i="1" s="1"/>
  <c r="BF62" i="1" s="1"/>
  <c r="BF125" i="1" s="1"/>
  <c r="BJ54" i="1"/>
  <c r="BN54" i="1"/>
  <c r="BN56" i="1" s="1"/>
  <c r="BN58" i="1" s="1"/>
  <c r="BN60" i="1" s="1"/>
  <c r="BN62" i="1" s="1"/>
  <c r="BN125" i="1" s="1"/>
  <c r="BR54" i="1"/>
  <c r="BV54" i="1"/>
  <c r="BV56" i="1" s="1"/>
  <c r="BV58" i="1" s="1"/>
  <c r="BV60" i="1" s="1"/>
  <c r="BV62" i="1" s="1"/>
  <c r="BZ54" i="1"/>
  <c r="CD54" i="1"/>
  <c r="CD56" i="1" s="1"/>
  <c r="CD58" i="1" s="1"/>
  <c r="CD60" i="1" s="1"/>
  <c r="CD62" i="1" s="1"/>
  <c r="CH54" i="1"/>
  <c r="CL54" i="1"/>
  <c r="CL56" i="1" s="1"/>
  <c r="CL58" i="1" s="1"/>
  <c r="CL60" i="1" s="1"/>
  <c r="CL62" i="1" s="1"/>
  <c r="CP54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BS75" i="1"/>
  <c r="BW75" i="1"/>
  <c r="BW77" i="1" s="1"/>
  <c r="BW78" i="1" s="1"/>
  <c r="BW79" i="1" s="1"/>
  <c r="BW81" i="1" s="1"/>
  <c r="CA75" i="1"/>
  <c r="CE75" i="1"/>
  <c r="CE77" i="1" s="1"/>
  <c r="CE78" i="1" s="1"/>
  <c r="CE79" i="1" s="1"/>
  <c r="CE81" i="1" s="1"/>
  <c r="CI75" i="1"/>
  <c r="CI77" i="1" s="1"/>
  <c r="CI78" i="1" s="1"/>
  <c r="CI79" i="1" s="1"/>
  <c r="CI81" i="1" s="1"/>
  <c r="CM75" i="1"/>
  <c r="CM77" i="1" s="1"/>
  <c r="CM78" i="1" s="1"/>
  <c r="CM79" i="1" s="1"/>
  <c r="CM81" i="1" s="1"/>
  <c r="CQ75" i="1"/>
  <c r="CQ77" i="1" s="1"/>
  <c r="CQ78" i="1" s="1"/>
  <c r="CQ79" i="1" s="1"/>
  <c r="CQ81" i="1" s="1"/>
  <c r="CU75" i="1"/>
  <c r="CU77" i="1" s="1"/>
  <c r="CU78" i="1" s="1"/>
  <c r="CU79" i="1" s="1"/>
  <c r="CU81" i="1" s="1"/>
  <c r="CY75" i="1"/>
  <c r="DC75" i="1"/>
  <c r="DC77" i="1" s="1"/>
  <c r="DC78" i="1" s="1"/>
  <c r="DC79" i="1" s="1"/>
  <c r="DC81" i="1" s="1"/>
  <c r="DG75" i="1"/>
  <c r="DG77" i="1" s="1"/>
  <c r="DG78" i="1" s="1"/>
  <c r="DG79" i="1" s="1"/>
  <c r="DG81" i="1" s="1"/>
  <c r="DK75" i="1"/>
  <c r="DK77" i="1" s="1"/>
  <c r="DK78" i="1" s="1"/>
  <c r="DK79" i="1" s="1"/>
  <c r="DK81" i="1" s="1"/>
  <c r="AM76" i="1"/>
  <c r="AU76" i="1"/>
  <c r="AU77" i="1" s="1"/>
  <c r="AU78" i="1" s="1"/>
  <c r="AU79" i="1" s="1"/>
  <c r="AU81" i="1" s="1"/>
  <c r="BC76" i="1"/>
  <c r="BC77" i="1" s="1"/>
  <c r="BC78" i="1" s="1"/>
  <c r="BC79" i="1" s="1"/>
  <c r="BC81" i="1" s="1"/>
  <c r="BK76" i="1"/>
  <c r="AE93" i="1"/>
  <c r="AI93" i="1"/>
  <c r="AI95" i="1" s="1"/>
  <c r="AI97" i="1" s="1"/>
  <c r="AI99" i="1" s="1"/>
  <c r="AI101" i="1" s="1"/>
  <c r="AM93" i="1"/>
  <c r="AQ93" i="1"/>
  <c r="AQ95" i="1" s="1"/>
  <c r="AQ97" i="1" s="1"/>
  <c r="AQ99" i="1" s="1"/>
  <c r="AQ101" i="1" s="1"/>
  <c r="AU93" i="1"/>
  <c r="AY93" i="1"/>
  <c r="AY95" i="1" s="1"/>
  <c r="AY97" i="1" s="1"/>
  <c r="AY99" i="1" s="1"/>
  <c r="AY101" i="1" s="1"/>
  <c r="BC93" i="1"/>
  <c r="BG93" i="1"/>
  <c r="BG95" i="1" s="1"/>
  <c r="BG97" i="1" s="1"/>
  <c r="BG99" i="1" s="1"/>
  <c r="BG101" i="1" s="1"/>
  <c r="BK93" i="1"/>
  <c r="BO93" i="1"/>
  <c r="BO95" i="1" s="1"/>
  <c r="BO97" i="1" s="1"/>
  <c r="BO99" i="1" s="1"/>
  <c r="BO101" i="1" s="1"/>
  <c r="BS93" i="1"/>
  <c r="BW93" i="1"/>
  <c r="BW95" i="1" s="1"/>
  <c r="BW97" i="1" s="1"/>
  <c r="BW99" i="1" s="1"/>
  <c r="BW101" i="1" s="1"/>
  <c r="CA93" i="1"/>
  <c r="CE93" i="1"/>
  <c r="CE95" i="1" s="1"/>
  <c r="CE97" i="1" s="1"/>
  <c r="CE99" i="1" s="1"/>
  <c r="CE101" i="1" s="1"/>
  <c r="CI93" i="1"/>
  <c r="CI95" i="1" s="1"/>
  <c r="CI97" i="1" s="1"/>
  <c r="CI99" i="1" s="1"/>
  <c r="CI101" i="1" s="1"/>
  <c r="CM93" i="1"/>
  <c r="CM95" i="1" s="1"/>
  <c r="CM97" i="1" s="1"/>
  <c r="CM99" i="1" s="1"/>
  <c r="CM101" i="1" s="1"/>
  <c r="CQ93" i="1"/>
  <c r="CQ95" i="1" s="1"/>
  <c r="CQ97" i="1" s="1"/>
  <c r="CQ99" i="1" s="1"/>
  <c r="CQ101" i="1" s="1"/>
  <c r="CU93" i="1"/>
  <c r="CU95" i="1" s="1"/>
  <c r="CU97" i="1" s="1"/>
  <c r="CU99" i="1" s="1"/>
  <c r="CU101" i="1" s="1"/>
  <c r="CY93" i="1"/>
  <c r="DC93" i="1"/>
  <c r="DC95" i="1" s="1"/>
  <c r="DC97" i="1" s="1"/>
  <c r="DC99" i="1" s="1"/>
  <c r="DC101" i="1" s="1"/>
  <c r="DG93" i="1"/>
  <c r="DG95" i="1" s="1"/>
  <c r="DG97" i="1" s="1"/>
  <c r="DG99" i="1" s="1"/>
  <c r="DG101" i="1" s="1"/>
  <c r="DK93" i="1"/>
  <c r="DK95" i="1" s="1"/>
  <c r="DK97" i="1" s="1"/>
  <c r="DK99" i="1" s="1"/>
  <c r="DK101" i="1" s="1"/>
  <c r="BP75" i="1"/>
  <c r="BP77" i="1" s="1"/>
  <c r="BP78" i="1" s="1"/>
  <c r="BP79" i="1" s="1"/>
  <c r="BP81" i="1" s="1"/>
  <c r="BT75" i="1"/>
  <c r="BX75" i="1"/>
  <c r="BX77" i="1" s="1"/>
  <c r="BX78" i="1" s="1"/>
  <c r="BX79" i="1" s="1"/>
  <c r="BX81" i="1" s="1"/>
  <c r="CB75" i="1"/>
  <c r="CF75" i="1"/>
  <c r="CF77" i="1" s="1"/>
  <c r="CF78" i="1" s="1"/>
  <c r="CF79" i="1" s="1"/>
  <c r="CF81" i="1" s="1"/>
  <c r="CJ75" i="1"/>
  <c r="CJ77" i="1" s="1"/>
  <c r="CJ78" i="1" s="1"/>
  <c r="CJ79" i="1" s="1"/>
  <c r="CJ81" i="1" s="1"/>
  <c r="CN75" i="1"/>
  <c r="CN77" i="1" s="1"/>
  <c r="CN78" i="1" s="1"/>
  <c r="CN79" i="1" s="1"/>
  <c r="CN81" i="1" s="1"/>
  <c r="CR75" i="1"/>
  <c r="CR77" i="1" s="1"/>
  <c r="CR78" i="1" s="1"/>
  <c r="CR79" i="1" s="1"/>
  <c r="CR81" i="1" s="1"/>
  <c r="CV75" i="1"/>
  <c r="CV77" i="1" s="1"/>
  <c r="CV78" i="1" s="1"/>
  <c r="CV79" i="1" s="1"/>
  <c r="CV81" i="1" s="1"/>
  <c r="CZ75" i="1"/>
  <c r="DD75" i="1"/>
  <c r="DD77" i="1" s="1"/>
  <c r="DD78" i="1" s="1"/>
  <c r="DD79" i="1" s="1"/>
  <c r="DD81" i="1" s="1"/>
  <c r="DH75" i="1"/>
  <c r="DH77" i="1" s="1"/>
  <c r="DH78" i="1" s="1"/>
  <c r="DH79" i="1" s="1"/>
  <c r="DH81" i="1" s="1"/>
  <c r="DL75" i="1"/>
  <c r="DL77" i="1" s="1"/>
  <c r="DL78" i="1" s="1"/>
  <c r="DL79" i="1" s="1"/>
  <c r="DL81" i="1" s="1"/>
  <c r="AF76" i="1"/>
  <c r="X76" i="1" s="1"/>
  <c r="AN76" i="1"/>
  <c r="AN77" i="1" s="1"/>
  <c r="AN78" i="1" s="1"/>
  <c r="AN79" i="1" s="1"/>
  <c r="AN81" i="1" s="1"/>
  <c r="AV76" i="1"/>
  <c r="AV77" i="1" s="1"/>
  <c r="AV78" i="1" s="1"/>
  <c r="AV79" i="1" s="1"/>
  <c r="AV81" i="1" s="1"/>
  <c r="BD76" i="1"/>
  <c r="BL76" i="1"/>
  <c r="BL77" i="1" s="1"/>
  <c r="BL78" i="1" s="1"/>
  <c r="BL79" i="1" s="1"/>
  <c r="BL81" i="1" s="1"/>
  <c r="AF93" i="1"/>
  <c r="AJ93" i="1"/>
  <c r="AJ95" i="1" s="1"/>
  <c r="AJ97" i="1" s="1"/>
  <c r="AJ99" i="1" s="1"/>
  <c r="AJ101" i="1" s="1"/>
  <c r="AN93" i="1"/>
  <c r="AR93" i="1"/>
  <c r="AR95" i="1" s="1"/>
  <c r="AR97" i="1" s="1"/>
  <c r="AR99" i="1" s="1"/>
  <c r="AR101" i="1" s="1"/>
  <c r="AV93" i="1"/>
  <c r="AZ93" i="1"/>
  <c r="AZ95" i="1" s="1"/>
  <c r="AZ97" i="1" s="1"/>
  <c r="AZ99" i="1" s="1"/>
  <c r="AZ101" i="1" s="1"/>
  <c r="BD93" i="1"/>
  <c r="BH93" i="1"/>
  <c r="BH95" i="1" s="1"/>
  <c r="BH97" i="1" s="1"/>
  <c r="BH99" i="1" s="1"/>
  <c r="BH101" i="1" s="1"/>
  <c r="BL93" i="1"/>
  <c r="BP93" i="1"/>
  <c r="BP95" i="1" s="1"/>
  <c r="BP97" i="1" s="1"/>
  <c r="BP99" i="1" s="1"/>
  <c r="BP101" i="1" s="1"/>
  <c r="BT93" i="1"/>
  <c r="BX93" i="1"/>
  <c r="BX95" i="1" s="1"/>
  <c r="BX97" i="1" s="1"/>
  <c r="BX99" i="1" s="1"/>
  <c r="BX101" i="1" s="1"/>
  <c r="CB93" i="1"/>
  <c r="CF93" i="1"/>
  <c r="CF95" i="1" s="1"/>
  <c r="CF97" i="1" s="1"/>
  <c r="CF99" i="1" s="1"/>
  <c r="CF101" i="1" s="1"/>
  <c r="CJ93" i="1"/>
  <c r="CJ95" i="1" s="1"/>
  <c r="CJ97" i="1" s="1"/>
  <c r="CJ99" i="1" s="1"/>
  <c r="CJ101" i="1" s="1"/>
  <c r="CN93" i="1"/>
  <c r="CN95" i="1" s="1"/>
  <c r="CN97" i="1" s="1"/>
  <c r="CN99" i="1" s="1"/>
  <c r="CN101" i="1" s="1"/>
  <c r="CR93" i="1"/>
  <c r="CR95" i="1" s="1"/>
  <c r="CR97" i="1" s="1"/>
  <c r="CR99" i="1" s="1"/>
  <c r="CR101" i="1" s="1"/>
  <c r="CV93" i="1"/>
  <c r="CV95" i="1" s="1"/>
  <c r="CV97" i="1" s="1"/>
  <c r="CV99" i="1" s="1"/>
  <c r="CV101" i="1" s="1"/>
  <c r="CZ93" i="1"/>
  <c r="DD93" i="1"/>
  <c r="DD95" i="1" s="1"/>
  <c r="DD97" i="1" s="1"/>
  <c r="DD99" i="1" s="1"/>
  <c r="DD101" i="1" s="1"/>
  <c r="DH93" i="1"/>
  <c r="DH95" i="1" s="1"/>
  <c r="DH97" i="1" s="1"/>
  <c r="DH99" i="1" s="1"/>
  <c r="DH101" i="1" s="1"/>
  <c r="DL93" i="1"/>
  <c r="DL95" i="1" s="1"/>
  <c r="DL97" i="1" s="1"/>
  <c r="DL99" i="1" s="1"/>
  <c r="DL101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BE93" i="1"/>
  <c r="BI93" i="1"/>
  <c r="BI95" i="1" s="1"/>
  <c r="BI97" i="1" s="1"/>
  <c r="BI99" i="1" s="1"/>
  <c r="BI101" i="1" s="1"/>
  <c r="BM93" i="1"/>
  <c r="BQ93" i="1"/>
  <c r="BQ95" i="1" s="1"/>
  <c r="BQ97" i="1" s="1"/>
  <c r="BQ99" i="1" s="1"/>
  <c r="BQ101" i="1" s="1"/>
  <c r="BU93" i="1"/>
  <c r="BY93" i="1"/>
  <c r="BY95" i="1" s="1"/>
  <c r="BY97" i="1" s="1"/>
  <c r="BY99" i="1" s="1"/>
  <c r="BY101" i="1" s="1"/>
  <c r="CC93" i="1"/>
  <c r="CG93" i="1"/>
  <c r="CG95" i="1" s="1"/>
  <c r="CG97" i="1" s="1"/>
  <c r="CG99" i="1" s="1"/>
  <c r="CG101" i="1" s="1"/>
  <c r="CK93" i="1"/>
  <c r="CK95" i="1" s="1"/>
  <c r="CK97" i="1" s="1"/>
  <c r="CK99" i="1" s="1"/>
  <c r="CK101" i="1" s="1"/>
  <c r="CO93" i="1"/>
  <c r="CO95" i="1" s="1"/>
  <c r="CO97" i="1" s="1"/>
  <c r="CO99" i="1" s="1"/>
  <c r="CO101" i="1" s="1"/>
  <c r="CS93" i="1"/>
  <c r="CS95" i="1" s="1"/>
  <c r="CS97" i="1" s="1"/>
  <c r="CS99" i="1" s="1"/>
  <c r="CS101" i="1" s="1"/>
  <c r="CW93" i="1"/>
  <c r="CW95" i="1" s="1"/>
  <c r="CW97" i="1" s="1"/>
  <c r="CW99" i="1" s="1"/>
  <c r="CW101" i="1" s="1"/>
  <c r="DA93" i="1"/>
  <c r="DE93" i="1"/>
  <c r="DE95" i="1" s="1"/>
  <c r="DE97" i="1" s="1"/>
  <c r="DE99" i="1" s="1"/>
  <c r="DE101" i="1" s="1"/>
  <c r="DI93" i="1"/>
  <c r="DI95" i="1" s="1"/>
  <c r="DI97" i="1" s="1"/>
  <c r="DI99" i="1" s="1"/>
  <c r="DI101" i="1" s="1"/>
  <c r="DM93" i="1"/>
  <c r="DM95" i="1" s="1"/>
  <c r="DM97" i="1" s="1"/>
  <c r="DM99" i="1" s="1"/>
  <c r="DM101" i="1" s="1"/>
  <c r="AD75" i="1"/>
  <c r="AH75" i="1"/>
  <c r="AH77" i="1" s="1"/>
  <c r="AH78" i="1" s="1"/>
  <c r="AH79" i="1" s="1"/>
  <c r="AH81" i="1" s="1"/>
  <c r="AL75" i="1"/>
  <c r="AP75" i="1"/>
  <c r="AP77" i="1" s="1"/>
  <c r="AP78" i="1" s="1"/>
  <c r="AP79" i="1" s="1"/>
  <c r="AP81" i="1" s="1"/>
  <c r="AT75" i="1"/>
  <c r="AX75" i="1"/>
  <c r="AX77" i="1" s="1"/>
  <c r="AX78" i="1" s="1"/>
  <c r="AX79" i="1" s="1"/>
  <c r="AX81" i="1" s="1"/>
  <c r="BB75" i="1"/>
  <c r="BF75" i="1"/>
  <c r="BF77" i="1" s="1"/>
  <c r="BF78" i="1" s="1"/>
  <c r="BF79" i="1" s="1"/>
  <c r="BF81" i="1" s="1"/>
  <c r="BJ75" i="1"/>
  <c r="BN75" i="1"/>
  <c r="BN77" i="1" s="1"/>
  <c r="BN78" i="1" s="1"/>
  <c r="BN79" i="1" s="1"/>
  <c r="BN81" i="1" s="1"/>
  <c r="BR75" i="1"/>
  <c r="BV75" i="1"/>
  <c r="BV77" i="1" s="1"/>
  <c r="BV78" i="1" s="1"/>
  <c r="BV79" i="1" s="1"/>
  <c r="BV81" i="1" s="1"/>
  <c r="BZ75" i="1"/>
  <c r="CD75" i="1"/>
  <c r="CD77" i="1" s="1"/>
  <c r="CD78" i="1" s="1"/>
  <c r="CD79" i="1" s="1"/>
  <c r="CD81" i="1" s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AD93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BF93" i="1"/>
  <c r="BF95" i="1" s="1"/>
  <c r="BF97" i="1" s="1"/>
  <c r="BF99" i="1" s="1"/>
  <c r="BF101" i="1" s="1"/>
  <c r="BJ93" i="1"/>
  <c r="BN93" i="1"/>
  <c r="BN95" i="1" s="1"/>
  <c r="BN97" i="1" s="1"/>
  <c r="BN99" i="1" s="1"/>
  <c r="BN101" i="1" s="1"/>
  <c r="BR93" i="1"/>
  <c r="BV93" i="1"/>
  <c r="BV95" i="1" s="1"/>
  <c r="BV97" i="1" s="1"/>
  <c r="BV99" i="1" s="1"/>
  <c r="BV101" i="1" s="1"/>
  <c r="BZ93" i="1"/>
  <c r="CD93" i="1"/>
  <c r="CD95" i="1" s="1"/>
  <c r="CD97" i="1" s="1"/>
  <c r="CD99" i="1" s="1"/>
  <c r="CD101" i="1" s="1"/>
  <c r="CH93" i="1"/>
  <c r="CL93" i="1"/>
  <c r="CL95" i="1" s="1"/>
  <c r="CL97" i="1" s="1"/>
  <c r="CL99" i="1" s="1"/>
  <c r="CL101" i="1" s="1"/>
  <c r="CP93" i="1"/>
  <c r="CT93" i="1"/>
  <c r="CT95" i="1" s="1"/>
  <c r="CT97" i="1" s="1"/>
  <c r="CT99" i="1" s="1"/>
  <c r="CT101" i="1" s="1"/>
  <c r="CX93" i="1"/>
  <c r="DB93" i="1"/>
  <c r="DB95" i="1" s="1"/>
  <c r="DB97" i="1" s="1"/>
  <c r="DB99" i="1" s="1"/>
  <c r="DB101" i="1" s="1"/>
  <c r="DF93" i="1"/>
  <c r="DF95" i="1" s="1"/>
  <c r="DF97" i="1" s="1"/>
  <c r="DF99" i="1" s="1"/>
  <c r="DF101" i="1" s="1"/>
  <c r="DH125" i="1" l="1"/>
  <c r="CY117" i="1"/>
  <c r="BC117" i="1"/>
  <c r="DI125" i="1"/>
  <c r="AZ117" i="1"/>
  <c r="CU125" i="1"/>
  <c r="AY125" i="1"/>
  <c r="DF125" i="1"/>
  <c r="DE125" i="1"/>
  <c r="BI125" i="1"/>
  <c r="BP117" i="1"/>
  <c r="J43" i="1"/>
  <c r="DD125" i="1"/>
  <c r="CZ117" i="1"/>
  <c r="CQ125" i="1"/>
  <c r="DB125" i="1"/>
  <c r="DA117" i="1"/>
  <c r="BE117" i="1"/>
  <c r="CF117" i="1"/>
  <c r="AR119" i="1"/>
  <c r="CM125" i="1"/>
  <c r="AQ125" i="1"/>
  <c r="CW125" i="1"/>
  <c r="BA125" i="1"/>
  <c r="CV117" i="1"/>
  <c r="BH119" i="1"/>
  <c r="CR125" i="1"/>
  <c r="CI125" i="1"/>
  <c r="AM117" i="1"/>
  <c r="CT125" i="1"/>
  <c r="CS125" i="1"/>
  <c r="DL117" i="1"/>
  <c r="BX119" i="1"/>
  <c r="AJ121" i="1"/>
  <c r="CO125" i="1"/>
  <c r="AS125" i="1"/>
  <c r="AI117" i="1"/>
  <c r="CN119" i="1"/>
  <c r="AZ121" i="1"/>
  <c r="CJ125" i="1"/>
  <c r="AN117" i="1"/>
  <c r="CL125" i="1"/>
  <c r="CK125" i="1"/>
  <c r="AO117" i="1"/>
  <c r="AY117" i="1"/>
  <c r="BP121" i="1"/>
  <c r="AP125" i="1"/>
  <c r="AJ125" i="1"/>
  <c r="BW125" i="1"/>
  <c r="CG125" i="1"/>
  <c r="AK125" i="1"/>
  <c r="BO117" i="1"/>
  <c r="CF121" i="1"/>
  <c r="CF125" i="1"/>
  <c r="BS117" i="1"/>
  <c r="CX34" i="1"/>
  <c r="CD125" i="1"/>
  <c r="CV121" i="1"/>
  <c r="AH125" i="1"/>
  <c r="BX125" i="1"/>
  <c r="DK125" i="1"/>
  <c r="BO125" i="1"/>
  <c r="BY125" i="1"/>
  <c r="DL121" i="1"/>
  <c r="CY76" i="1"/>
  <c r="BT117" i="1"/>
  <c r="DG125" i="1"/>
  <c r="D149" i="1" s="1"/>
  <c r="BV125" i="1"/>
  <c r="BU117" i="1"/>
  <c r="BB37" i="1"/>
  <c r="AT37" i="1"/>
  <c r="AN37" i="1"/>
  <c r="BR37" i="1"/>
  <c r="AL37" i="1"/>
  <c r="BZ76" i="1"/>
  <c r="BZ77" i="1" s="1"/>
  <c r="BZ78" i="1" s="1"/>
  <c r="BZ79" i="1" s="1"/>
  <c r="BZ81" i="1" s="1"/>
  <c r="BB76" i="1"/>
  <c r="AT76" i="1"/>
  <c r="AT77" i="1" s="1"/>
  <c r="AT78" i="1" s="1"/>
  <c r="AT79" i="1" s="1"/>
  <c r="AT81" i="1" s="1"/>
  <c r="BU94" i="1"/>
  <c r="BU95" i="1" s="1"/>
  <c r="BU97" i="1" s="1"/>
  <c r="BU99" i="1" s="1"/>
  <c r="BU101" i="1" s="1"/>
  <c r="BM77" i="1"/>
  <c r="BM78" i="1" s="1"/>
  <c r="BM79" i="1" s="1"/>
  <c r="BM81" i="1" s="1"/>
  <c r="BM76" i="1"/>
  <c r="DG119" i="1"/>
  <c r="CI121" i="1"/>
  <c r="CS121" i="1"/>
  <c r="DI121" i="1"/>
  <c r="CI123" i="1"/>
  <c r="AJ123" i="1"/>
  <c r="AZ123" i="1"/>
  <c r="BP123" i="1"/>
  <c r="CF123" i="1"/>
  <c r="CV123" i="1"/>
  <c r="DL123" i="1"/>
  <c r="CK123" i="1"/>
  <c r="CA34" i="1"/>
  <c r="CA35" i="1" s="1"/>
  <c r="BK34" i="1"/>
  <c r="AU35" i="1"/>
  <c r="BC34" i="1"/>
  <c r="AU34" i="1"/>
  <c r="AF35" i="1"/>
  <c r="CC76" i="1"/>
  <c r="CC77" i="1" s="1"/>
  <c r="CC78" i="1" s="1"/>
  <c r="CC79" i="1" s="1"/>
  <c r="CC81" i="1" s="1"/>
  <c r="BE76" i="1"/>
  <c r="AW76" i="1"/>
  <c r="AW77" i="1" s="1"/>
  <c r="AW78" i="1" s="1"/>
  <c r="AW79" i="1" s="1"/>
  <c r="AW81" i="1" s="1"/>
  <c r="AN95" i="1"/>
  <c r="AN97" i="1" s="1"/>
  <c r="AN99" i="1" s="1"/>
  <c r="AN101" i="1" s="1"/>
  <c r="AN94" i="1"/>
  <c r="BZ56" i="1"/>
  <c r="BZ58" i="1" s="1"/>
  <c r="BZ60" i="1" s="1"/>
  <c r="BZ62" i="1" s="1"/>
  <c r="BZ55" i="1"/>
  <c r="J65" i="1"/>
  <c r="AT56" i="1"/>
  <c r="AT58" i="1" s="1"/>
  <c r="AT60" i="1" s="1"/>
  <c r="AT55" i="1"/>
  <c r="CA55" i="1"/>
  <c r="CA56" i="1" s="1"/>
  <c r="CA58" i="1" s="1"/>
  <c r="CA60" i="1" s="1"/>
  <c r="CA62" i="1" s="1"/>
  <c r="DK117" i="1"/>
  <c r="DF121" i="1"/>
  <c r="CQ119" i="1"/>
  <c r="DD119" i="1"/>
  <c r="CK119" i="1"/>
  <c r="J110" i="1"/>
  <c r="G107" i="1"/>
  <c r="CH95" i="1"/>
  <c r="CH97" i="1" s="1"/>
  <c r="CH99" i="1" s="1"/>
  <c r="CH101" i="1" s="1"/>
  <c r="BR94" i="1"/>
  <c r="J106" i="1"/>
  <c r="J103" i="1"/>
  <c r="AL94" i="1"/>
  <c r="AL95" i="1" s="1"/>
  <c r="AL97" i="1" s="1"/>
  <c r="AL99" i="1" s="1"/>
  <c r="BS94" i="1"/>
  <c r="AM94" i="1"/>
  <c r="AM95" i="1" s="1"/>
  <c r="AM97" i="1" s="1"/>
  <c r="AM99" i="1" s="1"/>
  <c r="AM101" i="1" s="1"/>
  <c r="CA77" i="1"/>
  <c r="CA78" i="1" s="1"/>
  <c r="CA79" i="1" s="1"/>
  <c r="CA81" i="1" s="1"/>
  <c r="CA76" i="1"/>
  <c r="AF77" i="1"/>
  <c r="AF78" i="1" s="1"/>
  <c r="AF79" i="1" s="1"/>
  <c r="BU56" i="1"/>
  <c r="BU58" i="1" s="1"/>
  <c r="BU60" i="1" s="1"/>
  <c r="BU62" i="1" s="1"/>
  <c r="BU55" i="1"/>
  <c r="AO55" i="1"/>
  <c r="BZ34" i="1"/>
  <c r="CC34" i="1"/>
  <c r="BM34" i="1"/>
  <c r="BE34" i="1"/>
  <c r="AW34" i="1"/>
  <c r="AW35" i="1" s="1"/>
  <c r="AP117" i="1"/>
  <c r="BF117" i="1"/>
  <c r="BV117" i="1"/>
  <c r="CL117" i="1"/>
  <c r="DB117" i="1"/>
  <c r="CI117" i="1"/>
  <c r="AH119" i="1"/>
  <c r="BD117" i="1"/>
  <c r="CJ117" i="1"/>
  <c r="CK117" i="1"/>
  <c r="AP119" i="1"/>
  <c r="BV119" i="1"/>
  <c r="CL119" i="1"/>
  <c r="DB119" i="1"/>
  <c r="AH121" i="1"/>
  <c r="AX121" i="1"/>
  <c r="BN121" i="1"/>
  <c r="CD121" i="1"/>
  <c r="CT121" i="1"/>
  <c r="DJ121" i="1"/>
  <c r="AI119" i="1"/>
  <c r="AY119" i="1"/>
  <c r="BO119" i="1"/>
  <c r="CE119" i="1"/>
  <c r="CU119" i="1"/>
  <c r="DK119" i="1"/>
  <c r="AQ121" i="1"/>
  <c r="BG121" i="1"/>
  <c r="BW121" i="1"/>
  <c r="CM121" i="1"/>
  <c r="DC121" i="1"/>
  <c r="CR119" i="1"/>
  <c r="DH119" i="1"/>
  <c r="CJ121" i="1"/>
  <c r="AS119" i="1"/>
  <c r="BI119" i="1"/>
  <c r="BY119" i="1"/>
  <c r="CO119" i="1"/>
  <c r="DE119" i="1"/>
  <c r="AK121" i="1"/>
  <c r="BA121" i="1"/>
  <c r="BQ121" i="1"/>
  <c r="CG121" i="1"/>
  <c r="CW121" i="1"/>
  <c r="DM121" i="1"/>
  <c r="AP123" i="1"/>
  <c r="BF123" i="1"/>
  <c r="BV123" i="1"/>
  <c r="CL123" i="1"/>
  <c r="DB123" i="1"/>
  <c r="AQ123" i="1"/>
  <c r="BG123" i="1"/>
  <c r="BW123" i="1"/>
  <c r="CM123" i="1"/>
  <c r="DC123" i="1"/>
  <c r="CJ123" i="1"/>
  <c r="AS123" i="1"/>
  <c r="BI123" i="1"/>
  <c r="BY123" i="1"/>
  <c r="CO123" i="1"/>
  <c r="DE123" i="1"/>
  <c r="CB34" i="1"/>
  <c r="CB35" i="1" s="1"/>
  <c r="BL35" i="1"/>
  <c r="BL34" i="1"/>
  <c r="BD34" i="1"/>
  <c r="AV34" i="1"/>
  <c r="AV35" i="1" s="1"/>
  <c r="BJ35" i="1"/>
  <c r="G69" i="1"/>
  <c r="CP56" i="1"/>
  <c r="CP58" i="1" s="1"/>
  <c r="AK117" i="1"/>
  <c r="BQ117" i="1"/>
  <c r="CW117" i="1"/>
  <c r="BR76" i="1"/>
  <c r="AD76" i="1" s="1"/>
  <c r="J83" i="1"/>
  <c r="AL76" i="1"/>
  <c r="AL77" i="1" s="1"/>
  <c r="AL78" i="1" s="1"/>
  <c r="AL79" i="1" s="1"/>
  <c r="AL81" i="1" s="1"/>
  <c r="CC94" i="1"/>
  <c r="CC95" i="1" s="1"/>
  <c r="CC97" i="1" s="1"/>
  <c r="CC99" i="1" s="1"/>
  <c r="CC101" i="1" s="1"/>
  <c r="BE94" i="1"/>
  <c r="AW94" i="1"/>
  <c r="AW95" i="1" s="1"/>
  <c r="AW97" i="1" s="1"/>
  <c r="AW99" i="1" s="1"/>
  <c r="AW101" i="1" s="1"/>
  <c r="BU76" i="1"/>
  <c r="BU77" i="1" s="1"/>
  <c r="BU78" i="1" s="1"/>
  <c r="BU79" i="1" s="1"/>
  <c r="BU81" i="1" s="1"/>
  <c r="AO76" i="1"/>
  <c r="BL94" i="1"/>
  <c r="BL95" i="1" s="1"/>
  <c r="BL97" i="1" s="1"/>
  <c r="BL99" i="1" s="1"/>
  <c r="BL101" i="1" s="1"/>
  <c r="CZ94" i="1"/>
  <c r="CZ95" i="1" s="1"/>
  <c r="AF94" i="1"/>
  <c r="X94" i="1" s="1"/>
  <c r="CB77" i="1"/>
  <c r="CB78" i="1" s="1"/>
  <c r="CB79" i="1" s="1"/>
  <c r="CB81" i="1" s="1"/>
  <c r="CB76" i="1"/>
  <c r="G68" i="1"/>
  <c r="CH56" i="1"/>
  <c r="CH58" i="1" s="1"/>
  <c r="CH60" i="1" s="1"/>
  <c r="CH62" i="1" s="1"/>
  <c r="J64" i="1"/>
  <c r="J129" i="1" s="1"/>
  <c r="AL55" i="1"/>
  <c r="AL56" i="1" s="1"/>
  <c r="AL58" i="1" s="1"/>
  <c r="AL60" i="1" s="1"/>
  <c r="BL56" i="1"/>
  <c r="BL58" i="1" s="1"/>
  <c r="BL60" i="1" s="1"/>
  <c r="BL62" i="1" s="1"/>
  <c r="BL55" i="1"/>
  <c r="AV56" i="1"/>
  <c r="AV58" i="1" s="1"/>
  <c r="AV60" i="1" s="1"/>
  <c r="AV62" i="1" s="1"/>
  <c r="BD55" i="1"/>
  <c r="BD56" i="1" s="1"/>
  <c r="BD58" i="1" s="1"/>
  <c r="BD60" i="1" s="1"/>
  <c r="BD62" i="1" s="1"/>
  <c r="AV55" i="1"/>
  <c r="CZ55" i="1"/>
  <c r="AF55" i="1"/>
  <c r="AF56" i="1" s="1"/>
  <c r="AT117" i="1"/>
  <c r="BZ117" i="1"/>
  <c r="DF117" i="1"/>
  <c r="AQ117" i="1"/>
  <c r="BW117" i="1"/>
  <c r="DC117" i="1"/>
  <c r="AX119" i="1"/>
  <c r="AR117" i="1"/>
  <c r="BH117" i="1"/>
  <c r="BX117" i="1"/>
  <c r="CN117" i="1"/>
  <c r="DD117" i="1"/>
  <c r="AS117" i="1"/>
  <c r="BI117" i="1"/>
  <c r="BY117" i="1"/>
  <c r="CO117" i="1"/>
  <c r="DE117" i="1"/>
  <c r="BF119" i="1"/>
  <c r="DF119" i="1"/>
  <c r="CI119" i="1"/>
  <c r="CQ121" i="1"/>
  <c r="DG121" i="1"/>
  <c r="AJ119" i="1"/>
  <c r="AZ119" i="1"/>
  <c r="BP119" i="1"/>
  <c r="CF119" i="1"/>
  <c r="CV119" i="1"/>
  <c r="DL119" i="1"/>
  <c r="AR121" i="1"/>
  <c r="BH121" i="1"/>
  <c r="BX121" i="1"/>
  <c r="CN121" i="1"/>
  <c r="DD121" i="1"/>
  <c r="CS119" i="1"/>
  <c r="DI119" i="1"/>
  <c r="CK121" i="1"/>
  <c r="DF123" i="1"/>
  <c r="CQ123" i="1"/>
  <c r="DG123" i="1"/>
  <c r="AR123" i="1"/>
  <c r="BH123" i="1"/>
  <c r="BX123" i="1"/>
  <c r="CN123" i="1"/>
  <c r="DD123" i="1"/>
  <c r="CS123" i="1"/>
  <c r="DI123" i="1"/>
  <c r="BS35" i="1"/>
  <c r="BS34" i="1"/>
  <c r="BC35" i="1"/>
  <c r="AM35" i="1"/>
  <c r="AM34" i="1"/>
  <c r="BJ76" i="1"/>
  <c r="CX76" i="1" s="1"/>
  <c r="CX77" i="1" s="1"/>
  <c r="CX78" i="1" s="1"/>
  <c r="CX79" i="1" s="1"/>
  <c r="CX81" i="1" s="1"/>
  <c r="AD77" i="1"/>
  <c r="J82" i="1"/>
  <c r="J84" i="1"/>
  <c r="BE95" i="1"/>
  <c r="BE97" i="1" s="1"/>
  <c r="BE99" i="1" s="1"/>
  <c r="BE101" i="1" s="1"/>
  <c r="AO95" i="1"/>
  <c r="AO97" i="1" s="1"/>
  <c r="AO99" i="1" s="1"/>
  <c r="AO101" i="1" s="1"/>
  <c r="AO94" i="1"/>
  <c r="Y94" i="1" s="1"/>
  <c r="BT94" i="1"/>
  <c r="BT95" i="1" s="1"/>
  <c r="BT97" i="1" s="1"/>
  <c r="BT99" i="1" s="1"/>
  <c r="BT101" i="1" s="1"/>
  <c r="BT76" i="1"/>
  <c r="BT77" i="1" s="1"/>
  <c r="BT78" i="1" s="1"/>
  <c r="BT79" i="1" s="1"/>
  <c r="BT81" i="1" s="1"/>
  <c r="J66" i="1"/>
  <c r="BJ55" i="1"/>
  <c r="J70" i="1"/>
  <c r="BK77" i="1"/>
  <c r="BK78" i="1" s="1"/>
  <c r="BK79" i="1" s="1"/>
  <c r="BK81" i="1" s="1"/>
  <c r="CZ56" i="1"/>
  <c r="BT56" i="1"/>
  <c r="BT58" i="1" s="1"/>
  <c r="BT60" i="1" s="1"/>
  <c r="BT62" i="1" s="1"/>
  <c r="BT55" i="1"/>
  <c r="AN56" i="1"/>
  <c r="AN58" i="1" s="1"/>
  <c r="AN60" i="1" s="1"/>
  <c r="AN62" i="1" s="1"/>
  <c r="AN55" i="1"/>
  <c r="AN118" i="1" s="1"/>
  <c r="BK55" i="1"/>
  <c r="BK56" i="1" s="1"/>
  <c r="BK58" i="1" s="1"/>
  <c r="BK60" i="1" s="1"/>
  <c r="BK62" i="1" s="1"/>
  <c r="BC55" i="1"/>
  <c r="BC56" i="1" s="1"/>
  <c r="BC58" i="1" s="1"/>
  <c r="BC60" i="1" s="1"/>
  <c r="BC62" i="1" s="1"/>
  <c r="AU55" i="1"/>
  <c r="AU56" i="1" s="1"/>
  <c r="AU58" i="1" s="1"/>
  <c r="AU60" i="1" s="1"/>
  <c r="AU62" i="1" s="1"/>
  <c r="CE117" i="1"/>
  <c r="CU117" i="1"/>
  <c r="BA117" i="1"/>
  <c r="CG117" i="1"/>
  <c r="DM117" i="1"/>
  <c r="BB77" i="1"/>
  <c r="BB78" i="1" s="1"/>
  <c r="BB79" i="1" s="1"/>
  <c r="BB81" i="1" s="1"/>
  <c r="BM94" i="1"/>
  <c r="DA94" i="1" s="1"/>
  <c r="DA95" i="1" s="1"/>
  <c r="BE77" i="1"/>
  <c r="BE78" i="1" s="1"/>
  <c r="BE79" i="1" s="1"/>
  <c r="BE81" i="1" s="1"/>
  <c r="CB94" i="1"/>
  <c r="CB95" i="1" s="1"/>
  <c r="CB97" i="1" s="1"/>
  <c r="CB99" i="1" s="1"/>
  <c r="CB101" i="1" s="1"/>
  <c r="BD94" i="1"/>
  <c r="BD95" i="1" s="1"/>
  <c r="BD97" i="1" s="1"/>
  <c r="BD99" i="1" s="1"/>
  <c r="BD101" i="1" s="1"/>
  <c r="AV94" i="1"/>
  <c r="AV95" i="1" s="1"/>
  <c r="AV97" i="1" s="1"/>
  <c r="AV99" i="1" s="1"/>
  <c r="AV101" i="1" s="1"/>
  <c r="J85" i="1"/>
  <c r="J67" i="1"/>
  <c r="J131" i="1" s="1"/>
  <c r="BR55" i="1"/>
  <c r="CB55" i="1"/>
  <c r="CB56" i="1" s="1"/>
  <c r="CB58" i="1" s="1"/>
  <c r="CB60" i="1" s="1"/>
  <c r="CB62" i="1" s="1"/>
  <c r="BS55" i="1"/>
  <c r="AM55" i="1"/>
  <c r="AD117" i="1"/>
  <c r="BJ117" i="1"/>
  <c r="CP117" i="1"/>
  <c r="BG117" i="1"/>
  <c r="CM117" i="1"/>
  <c r="G108" i="1"/>
  <c r="CP95" i="1"/>
  <c r="CP97" i="1" s="1"/>
  <c r="CP99" i="1" s="1"/>
  <c r="CP101" i="1" s="1"/>
  <c r="BZ94" i="1"/>
  <c r="BZ95" i="1" s="1"/>
  <c r="BZ97" i="1" s="1"/>
  <c r="BZ99" i="1" s="1"/>
  <c r="BZ101" i="1" s="1"/>
  <c r="J105" i="1"/>
  <c r="BJ95" i="1"/>
  <c r="BJ97" i="1" s="1"/>
  <c r="BJ99" i="1" s="1"/>
  <c r="BJ94" i="1"/>
  <c r="CX94" i="1" s="1"/>
  <c r="CX95" i="1" s="1"/>
  <c r="J104" i="1"/>
  <c r="AT94" i="1"/>
  <c r="AT118" i="1" s="1"/>
  <c r="J109" i="1"/>
  <c r="CZ76" i="1"/>
  <c r="CZ77" i="1" s="1"/>
  <c r="CZ78" i="1" s="1"/>
  <c r="CZ79" i="1" s="1"/>
  <c r="CZ81" i="1" s="1"/>
  <c r="CA94" i="1"/>
  <c r="CA95" i="1" s="1"/>
  <c r="CA97" i="1" s="1"/>
  <c r="CA99" i="1" s="1"/>
  <c r="CA101" i="1" s="1"/>
  <c r="BK94" i="1"/>
  <c r="BC94" i="1"/>
  <c r="BC95" i="1" s="1"/>
  <c r="BC97" i="1" s="1"/>
  <c r="BC99" i="1" s="1"/>
  <c r="BC101" i="1" s="1"/>
  <c r="AU94" i="1"/>
  <c r="AU95" i="1" s="1"/>
  <c r="AU97" i="1" s="1"/>
  <c r="AU99" i="1" s="1"/>
  <c r="AU101" i="1" s="1"/>
  <c r="CY77" i="1"/>
  <c r="CY78" i="1" s="1"/>
  <c r="CY79" i="1" s="1"/>
  <c r="CY81" i="1" s="1"/>
  <c r="BS76" i="1"/>
  <c r="AE76" i="1" s="1"/>
  <c r="AE77" i="1" s="1"/>
  <c r="AE78" i="1" s="1"/>
  <c r="AE79" i="1" s="1"/>
  <c r="CC55" i="1"/>
  <c r="CC56" i="1" s="1"/>
  <c r="CC58" i="1" s="1"/>
  <c r="CC60" i="1" s="1"/>
  <c r="CC62" i="1" s="1"/>
  <c r="BM55" i="1"/>
  <c r="DA55" i="1" s="1"/>
  <c r="DA56" i="1" s="1"/>
  <c r="BE55" i="1"/>
  <c r="BE56" i="1" s="1"/>
  <c r="BE58" i="1" s="1"/>
  <c r="BE60" i="1" s="1"/>
  <c r="BE62" i="1" s="1"/>
  <c r="AW55" i="1"/>
  <c r="AW56" i="1" s="1"/>
  <c r="AW58" i="1" s="1"/>
  <c r="AW60" i="1" s="1"/>
  <c r="AW62" i="1" s="1"/>
  <c r="AM77" i="1"/>
  <c r="AM78" i="1" s="1"/>
  <c r="AM79" i="1" s="1"/>
  <c r="AM81" i="1" s="1"/>
  <c r="AD34" i="1"/>
  <c r="V34" i="1"/>
  <c r="J46" i="1"/>
  <c r="CX35" i="1"/>
  <c r="G44" i="1"/>
  <c r="CH35" i="1"/>
  <c r="J45" i="1"/>
  <c r="BU34" i="1"/>
  <c r="BU35" i="1" s="1"/>
  <c r="BE35" i="1"/>
  <c r="AO34" i="1"/>
  <c r="AH117" i="1"/>
  <c r="AX117" i="1"/>
  <c r="BN117" i="1"/>
  <c r="CD117" i="1"/>
  <c r="CT117" i="1"/>
  <c r="DJ117" i="1"/>
  <c r="AE117" i="1"/>
  <c r="AU117" i="1"/>
  <c r="BK117" i="1"/>
  <c r="CA117" i="1"/>
  <c r="CQ117" i="1"/>
  <c r="DG117" i="1"/>
  <c r="AF117" i="1"/>
  <c r="AV117" i="1"/>
  <c r="BL117" i="1"/>
  <c r="CB117" i="1"/>
  <c r="CR117" i="1"/>
  <c r="DH117" i="1"/>
  <c r="AG117" i="1"/>
  <c r="AW117" i="1"/>
  <c r="BM117" i="1"/>
  <c r="CC117" i="1"/>
  <c r="CS117" i="1"/>
  <c r="DI117" i="1"/>
  <c r="BN119" i="1"/>
  <c r="CD119" i="1"/>
  <c r="CT119" i="1"/>
  <c r="DJ119" i="1"/>
  <c r="AP121" i="1"/>
  <c r="BF121" i="1"/>
  <c r="BV121" i="1"/>
  <c r="CL121" i="1"/>
  <c r="DB121" i="1"/>
  <c r="AQ119" i="1"/>
  <c r="BG119" i="1"/>
  <c r="BW119" i="1"/>
  <c r="CM119" i="1"/>
  <c r="DC119" i="1"/>
  <c r="AI121" i="1"/>
  <c r="AY121" i="1"/>
  <c r="BO121" i="1"/>
  <c r="CE121" i="1"/>
  <c r="CU121" i="1"/>
  <c r="DK121" i="1"/>
  <c r="CJ119" i="1"/>
  <c r="CR121" i="1"/>
  <c r="DH121" i="1"/>
  <c r="AK119" i="1"/>
  <c r="BA119" i="1"/>
  <c r="BQ119" i="1"/>
  <c r="CG119" i="1"/>
  <c r="CW119" i="1"/>
  <c r="DM119" i="1"/>
  <c r="AS121" i="1"/>
  <c r="BI121" i="1"/>
  <c r="BY121" i="1"/>
  <c r="CO121" i="1"/>
  <c r="DE121" i="1"/>
  <c r="AH123" i="1"/>
  <c r="AX123" i="1"/>
  <c r="BN123" i="1"/>
  <c r="CD123" i="1"/>
  <c r="CT123" i="1"/>
  <c r="DJ123" i="1"/>
  <c r="AI123" i="1"/>
  <c r="AY123" i="1"/>
  <c r="BO123" i="1"/>
  <c r="CE123" i="1"/>
  <c r="CU123" i="1"/>
  <c r="DK123" i="1"/>
  <c r="CR123" i="1"/>
  <c r="DH123" i="1"/>
  <c r="AK123" i="1"/>
  <c r="BA123" i="1"/>
  <c r="BQ123" i="1"/>
  <c r="CG123" i="1"/>
  <c r="CW123" i="1"/>
  <c r="DM123" i="1"/>
  <c r="CZ35" i="1"/>
  <c r="BT34" i="1"/>
  <c r="BT118" i="1" s="1"/>
  <c r="BD35" i="1"/>
  <c r="Y76" i="1" l="1"/>
  <c r="BM56" i="1"/>
  <c r="BM58" i="1" s="1"/>
  <c r="BM60" i="1" s="1"/>
  <c r="BM62" i="1" s="1"/>
  <c r="CX55" i="1"/>
  <c r="BB94" i="1"/>
  <c r="BB95" i="1" s="1"/>
  <c r="BB97" i="1" s="1"/>
  <c r="BB99" i="1" s="1"/>
  <c r="BB101" i="1" s="1"/>
  <c r="BJ56" i="1"/>
  <c r="BJ58" i="1" s="1"/>
  <c r="BJ60" i="1" s="1"/>
  <c r="AT95" i="1"/>
  <c r="AT97" i="1" s="1"/>
  <c r="AT99" i="1" s="1"/>
  <c r="BS77" i="1"/>
  <c r="BS78" i="1" s="1"/>
  <c r="BS79" i="1" s="1"/>
  <c r="BS81" i="1" s="1"/>
  <c r="AE55" i="1"/>
  <c r="AE56" i="1" s="1"/>
  <c r="BM95" i="1"/>
  <c r="BM97" i="1" s="1"/>
  <c r="BM99" i="1" s="1"/>
  <c r="BM101" i="1" s="1"/>
  <c r="CY94" i="1"/>
  <c r="CY95" i="1" s="1"/>
  <c r="CY97" i="1" s="1"/>
  <c r="BK95" i="1"/>
  <c r="BK97" i="1" s="1"/>
  <c r="BK99" i="1" s="1"/>
  <c r="BK101" i="1" s="1"/>
  <c r="L110" i="1"/>
  <c r="CX97" i="1"/>
  <c r="V96" i="1"/>
  <c r="AD96" i="1" s="1"/>
  <c r="DA58" i="1"/>
  <c r="Y57" i="1"/>
  <c r="AG57" i="1" s="1"/>
  <c r="DA97" i="1"/>
  <c r="Y96" i="1"/>
  <c r="AG96" i="1" s="1"/>
  <c r="CZ97" i="1"/>
  <c r="X96" i="1"/>
  <c r="AF96" i="1" s="1"/>
  <c r="Y34" i="1"/>
  <c r="AO118" i="1"/>
  <c r="BU37" i="1"/>
  <c r="BU119" i="1"/>
  <c r="AD35" i="1"/>
  <c r="AD55" i="1"/>
  <c r="AD56" i="1" s="1"/>
  <c r="BR118" i="1"/>
  <c r="J87" i="1"/>
  <c r="J86" i="1"/>
  <c r="L66" i="1"/>
  <c r="BJ62" i="1"/>
  <c r="BC37" i="1"/>
  <c r="BC119" i="1"/>
  <c r="CZ118" i="1"/>
  <c r="AL62" i="1"/>
  <c r="AV37" i="1"/>
  <c r="AV119" i="1"/>
  <c r="CB37" i="1"/>
  <c r="CB119" i="1"/>
  <c r="BE118" i="1"/>
  <c r="CC118" i="1"/>
  <c r="Y55" i="1"/>
  <c r="AE94" i="1"/>
  <c r="AE95" i="1" s="1"/>
  <c r="AL101" i="1"/>
  <c r="L103" i="1"/>
  <c r="AD94" i="1"/>
  <c r="AD95" i="1" s="1"/>
  <c r="BB55" i="1"/>
  <c r="CY34" i="1"/>
  <c r="BK118" i="1"/>
  <c r="DA76" i="1"/>
  <c r="DA77" i="1" s="1"/>
  <c r="DA78" i="1" s="1"/>
  <c r="DA79" i="1" s="1"/>
  <c r="DA81" i="1" s="1"/>
  <c r="BR39" i="1"/>
  <c r="AT39" i="1"/>
  <c r="AT121" i="1"/>
  <c r="BT35" i="1"/>
  <c r="CZ37" i="1"/>
  <c r="X36" i="1"/>
  <c r="CZ119" i="1"/>
  <c r="AO35" i="1"/>
  <c r="CX37" i="1"/>
  <c r="V36" i="1"/>
  <c r="W76" i="1"/>
  <c r="BS56" i="1"/>
  <c r="BS58" i="1" s="1"/>
  <c r="BS60" i="1" s="1"/>
  <c r="BS62" i="1" s="1"/>
  <c r="BR56" i="1"/>
  <c r="CY55" i="1"/>
  <c r="CY56" i="1" s="1"/>
  <c r="BJ77" i="1"/>
  <c r="BJ78" i="1" s="1"/>
  <c r="BJ79" i="1" s="1"/>
  <c r="BJ81" i="1" s="1"/>
  <c r="AE34" i="1"/>
  <c r="BS118" i="1"/>
  <c r="CP119" i="1"/>
  <c r="AF95" i="1"/>
  <c r="AF97" i="1" s="1"/>
  <c r="AO77" i="1"/>
  <c r="AO78" i="1" s="1"/>
  <c r="AO79" i="1" s="1"/>
  <c r="AO81" i="1" s="1"/>
  <c r="V76" i="1"/>
  <c r="BR77" i="1"/>
  <c r="CP60" i="1"/>
  <c r="CP121" i="1"/>
  <c r="BJ37" i="1"/>
  <c r="BJ119" i="1"/>
  <c r="BL118" i="1"/>
  <c r="AW37" i="1"/>
  <c r="AW119" i="1"/>
  <c r="CC35" i="1"/>
  <c r="AO56" i="1"/>
  <c r="AO58" i="1" s="1"/>
  <c r="AO60" i="1" s="1"/>
  <c r="AO62" i="1" s="1"/>
  <c r="W94" i="1"/>
  <c r="BS95" i="1"/>
  <c r="BS97" i="1" s="1"/>
  <c r="BS99" i="1" s="1"/>
  <c r="BS101" i="1" s="1"/>
  <c r="BR95" i="1"/>
  <c r="BR97" i="1" s="1"/>
  <c r="BR99" i="1" s="1"/>
  <c r="J112" i="1"/>
  <c r="J111" i="1"/>
  <c r="AT62" i="1"/>
  <c r="L65" i="1"/>
  <c r="AU118" i="1"/>
  <c r="BK35" i="1"/>
  <c r="AL119" i="1"/>
  <c r="AN119" i="1"/>
  <c r="G146" i="1"/>
  <c r="BD37" i="1"/>
  <c r="BD119" i="1"/>
  <c r="BE37" i="1"/>
  <c r="BE119" i="1"/>
  <c r="J133" i="1"/>
  <c r="J48" i="1"/>
  <c r="J135" i="1" s="1"/>
  <c r="J47" i="1"/>
  <c r="J134" i="1" s="1"/>
  <c r="AE80" i="1"/>
  <c r="W80" i="1" s="1"/>
  <c r="L105" i="1"/>
  <c r="BJ101" i="1"/>
  <c r="BJ118" i="1"/>
  <c r="W55" i="1"/>
  <c r="J88" i="1"/>
  <c r="W34" i="1"/>
  <c r="AM118" i="1"/>
  <c r="BS37" i="1"/>
  <c r="BS119" i="1"/>
  <c r="AG76" i="1"/>
  <c r="AG77" i="1" s="1"/>
  <c r="AG78" i="1" s="1"/>
  <c r="AG79" i="1" s="1"/>
  <c r="AV118" i="1"/>
  <c r="BL37" i="1"/>
  <c r="BL119" i="1"/>
  <c r="DA34" i="1"/>
  <c r="BM118" i="1"/>
  <c r="BZ118" i="1"/>
  <c r="AF80" i="1"/>
  <c r="X80" i="1" s="1"/>
  <c r="J130" i="1"/>
  <c r="BC118" i="1"/>
  <c r="CA118" i="1"/>
  <c r="AG94" i="1"/>
  <c r="AG95" i="1" s="1"/>
  <c r="AG97" i="1" s="1"/>
  <c r="AL39" i="1"/>
  <c r="AL121" i="1"/>
  <c r="AN39" i="1"/>
  <c r="AN121" i="1"/>
  <c r="BB39" i="1"/>
  <c r="AG34" i="1"/>
  <c r="BU118" i="1"/>
  <c r="CH37" i="1"/>
  <c r="CH119" i="1"/>
  <c r="J113" i="1"/>
  <c r="AT101" i="1"/>
  <c r="L104" i="1"/>
  <c r="AM56" i="1"/>
  <c r="AM58" i="1" s="1"/>
  <c r="AM60" i="1" s="1"/>
  <c r="AM62" i="1" s="1"/>
  <c r="CZ58" i="1"/>
  <c r="X57" i="1"/>
  <c r="AF57" i="1" s="1"/>
  <c r="AF58" i="1" s="1"/>
  <c r="L82" i="1"/>
  <c r="K82" i="1" s="1"/>
  <c r="AD78" i="1"/>
  <c r="AD79" i="1" s="1"/>
  <c r="L84" i="1"/>
  <c r="AM37" i="1"/>
  <c r="AM119" i="1"/>
  <c r="X55" i="1"/>
  <c r="X118" i="1" s="1"/>
  <c r="AF118" i="1"/>
  <c r="V55" i="1"/>
  <c r="V118" i="1" s="1"/>
  <c r="AL118" i="1"/>
  <c r="BD118" i="1"/>
  <c r="CB118" i="1"/>
  <c r="AW118" i="1"/>
  <c r="BM35" i="1"/>
  <c r="BZ35" i="1"/>
  <c r="AG55" i="1"/>
  <c r="AG56" i="1" s="1"/>
  <c r="AG58" i="1" s="1"/>
  <c r="V94" i="1"/>
  <c r="AU37" i="1"/>
  <c r="AU119" i="1"/>
  <c r="CA37" i="1"/>
  <c r="CA119" i="1"/>
  <c r="AT119" i="1"/>
  <c r="W96" i="1" l="1"/>
  <c r="AE96" i="1" s="1"/>
  <c r="AE97" i="1" s="1"/>
  <c r="AF119" i="1"/>
  <c r="CX118" i="1"/>
  <c r="CX56" i="1"/>
  <c r="W118" i="1"/>
  <c r="CA39" i="1"/>
  <c r="CA121" i="1"/>
  <c r="BM37" i="1"/>
  <c r="BM119" i="1"/>
  <c r="CH39" i="1"/>
  <c r="CH121" i="1"/>
  <c r="BB41" i="1"/>
  <c r="AL41" i="1"/>
  <c r="AL125" i="1" s="1"/>
  <c r="AL123" i="1"/>
  <c r="K130" i="1"/>
  <c r="BE39" i="1"/>
  <c r="BE121" i="1"/>
  <c r="L130" i="1"/>
  <c r="L106" i="1"/>
  <c r="BR101" i="1"/>
  <c r="CC37" i="1"/>
  <c r="CC119" i="1"/>
  <c r="BR78" i="1"/>
  <c r="BR79" i="1" s="1"/>
  <c r="BR81" i="1" s="1"/>
  <c r="L83" i="1"/>
  <c r="CY58" i="1"/>
  <c r="W57" i="1"/>
  <c r="AE57" i="1" s="1"/>
  <c r="AE58" i="1" s="1"/>
  <c r="AO37" i="1"/>
  <c r="AO119" i="1"/>
  <c r="BT37" i="1"/>
  <c r="BT119" i="1"/>
  <c r="BR41" i="1"/>
  <c r="BB118" i="1"/>
  <c r="BB56" i="1"/>
  <c r="BC39" i="1"/>
  <c r="BC121" i="1"/>
  <c r="AD118" i="1"/>
  <c r="Y118" i="1"/>
  <c r="DA99" i="1"/>
  <c r="DA101" i="1" s="1"/>
  <c r="Y98" i="1"/>
  <c r="AG98" i="1" s="1"/>
  <c r="AG99" i="1" s="1"/>
  <c r="DA60" i="1"/>
  <c r="DA62" i="1" s="1"/>
  <c r="Y59" i="1"/>
  <c r="AG59" i="1" s="1"/>
  <c r="AG60" i="1" s="1"/>
  <c r="BZ37" i="1"/>
  <c r="BZ119" i="1"/>
  <c r="AM39" i="1"/>
  <c r="AM121" i="1"/>
  <c r="DA118" i="1"/>
  <c r="DA35" i="1"/>
  <c r="AG80" i="1"/>
  <c r="Y80" i="1" s="1"/>
  <c r="BJ39" i="1"/>
  <c r="BJ121" i="1"/>
  <c r="BR58" i="1"/>
  <c r="BR119" i="1"/>
  <c r="AD36" i="1"/>
  <c r="L109" i="1"/>
  <c r="AD97" i="1"/>
  <c r="CB39" i="1"/>
  <c r="CB121" i="1"/>
  <c r="L64" i="1"/>
  <c r="J127" i="1"/>
  <c r="J139" i="1" s="1"/>
  <c r="AU39" i="1"/>
  <c r="AU121" i="1"/>
  <c r="CZ60" i="1"/>
  <c r="CZ62" i="1" s="1"/>
  <c r="X59" i="1"/>
  <c r="AF59" i="1" s="1"/>
  <c r="AF60" i="1" s="1"/>
  <c r="AG118" i="1"/>
  <c r="AG35" i="1"/>
  <c r="AN41" i="1"/>
  <c r="AN125" i="1" s="1"/>
  <c r="AN123" i="1"/>
  <c r="AF81" i="1"/>
  <c r="AE81" i="1"/>
  <c r="J49" i="1"/>
  <c r="G142" i="1" s="1"/>
  <c r="G141" i="1" s="1"/>
  <c r="BD39" i="1"/>
  <c r="BD121" i="1"/>
  <c r="BK37" i="1"/>
  <c r="BK119" i="1"/>
  <c r="AW39" i="1"/>
  <c r="AW121" i="1"/>
  <c r="AE118" i="1"/>
  <c r="AE35" i="1"/>
  <c r="CX39" i="1"/>
  <c r="V38" i="1"/>
  <c r="AF36" i="1"/>
  <c r="X120" i="1"/>
  <c r="AT41" i="1"/>
  <c r="AT125" i="1" s="1"/>
  <c r="AT123" i="1"/>
  <c r="L70" i="1"/>
  <c r="BU39" i="1"/>
  <c r="BU121" i="1"/>
  <c r="CZ99" i="1"/>
  <c r="CZ101" i="1" s="1"/>
  <c r="X98" i="1"/>
  <c r="AF98" i="1" s="1"/>
  <c r="AF99" i="1" s="1"/>
  <c r="CY99" i="1"/>
  <c r="CY101" i="1" s="1"/>
  <c r="W98" i="1"/>
  <c r="AE98" i="1" s="1"/>
  <c r="CX99" i="1"/>
  <c r="CX101" i="1" s="1"/>
  <c r="V98" i="1"/>
  <c r="AD98" i="1" s="1"/>
  <c r="AD80" i="1"/>
  <c r="V80" i="1" s="1"/>
  <c r="BL39" i="1"/>
  <c r="BL121" i="1"/>
  <c r="BS39" i="1"/>
  <c r="BS121" i="1"/>
  <c r="CP62" i="1"/>
  <c r="CP125" i="1" s="1"/>
  <c r="D148" i="1" s="1"/>
  <c r="K21" i="1" s="1"/>
  <c r="CP123" i="1"/>
  <c r="CZ39" i="1"/>
  <c r="X38" i="1"/>
  <c r="CZ121" i="1"/>
  <c r="CY118" i="1"/>
  <c r="CY35" i="1"/>
  <c r="AV39" i="1"/>
  <c r="AV121" i="1"/>
  <c r="L45" i="1"/>
  <c r="AD37" i="1"/>
  <c r="AD119" i="1"/>
  <c r="L112" i="1"/>
  <c r="L111" i="1"/>
  <c r="AE99" i="1" l="1"/>
  <c r="AG81" i="1"/>
  <c r="L85" i="1"/>
  <c r="CX119" i="1"/>
  <c r="CX58" i="1"/>
  <c r="V57" i="1"/>
  <c r="AE100" i="1"/>
  <c r="W100" i="1" s="1"/>
  <c r="AG100" i="1"/>
  <c r="Y100" i="1" s="1"/>
  <c r="AG101" i="1"/>
  <c r="AF100" i="1"/>
  <c r="X100" i="1" s="1"/>
  <c r="AF61" i="1"/>
  <c r="X61" i="1" s="1"/>
  <c r="BS41" i="1"/>
  <c r="BS125" i="1" s="1"/>
  <c r="BS123" i="1"/>
  <c r="AD81" i="1"/>
  <c r="BU41" i="1"/>
  <c r="BU125" i="1" s="1"/>
  <c r="BU123" i="1"/>
  <c r="AD38" i="1"/>
  <c r="Y36" i="1"/>
  <c r="DA37" i="1"/>
  <c r="DA119" i="1"/>
  <c r="BZ39" i="1"/>
  <c r="BZ121" i="1"/>
  <c r="BC41" i="1"/>
  <c r="BC125" i="1" s="1"/>
  <c r="BC123" i="1"/>
  <c r="BE41" i="1"/>
  <c r="BE125" i="1" s="1"/>
  <c r="BE123" i="1"/>
  <c r="CH41" i="1"/>
  <c r="CH125" i="1" s="1"/>
  <c r="D147" i="1" s="1"/>
  <c r="K20" i="1" s="1"/>
  <c r="CH123" i="1"/>
  <c r="BM39" i="1"/>
  <c r="BM121" i="1"/>
  <c r="CX41" i="1"/>
  <c r="AW41" i="1"/>
  <c r="AW125" i="1" s="1"/>
  <c r="AW123" i="1"/>
  <c r="BD41" i="1"/>
  <c r="BD125" i="1" s="1"/>
  <c r="BD123" i="1"/>
  <c r="AU41" i="1"/>
  <c r="AU125" i="1" s="1"/>
  <c r="AU123" i="1"/>
  <c r="CB41" i="1"/>
  <c r="CB125" i="1" s="1"/>
  <c r="CB123" i="1"/>
  <c r="BJ41" i="1"/>
  <c r="BJ125" i="1" s="1"/>
  <c r="BJ123" i="1"/>
  <c r="AO39" i="1"/>
  <c r="AO121" i="1"/>
  <c r="BL41" i="1"/>
  <c r="BL125" i="1" s="1"/>
  <c r="BL123" i="1"/>
  <c r="AF120" i="1"/>
  <c r="AF37" i="1"/>
  <c r="AE119" i="1"/>
  <c r="AD99" i="1"/>
  <c r="AM41" i="1"/>
  <c r="AM125" i="1" s="1"/>
  <c r="AM123" i="1"/>
  <c r="BB58" i="1"/>
  <c r="BB119" i="1"/>
  <c r="CA41" i="1"/>
  <c r="CA125" i="1" s="1"/>
  <c r="CA123" i="1"/>
  <c r="AV41" i="1"/>
  <c r="AV125" i="1" s="1"/>
  <c r="AV123" i="1"/>
  <c r="AF38" i="1"/>
  <c r="AF122" i="1" s="1"/>
  <c r="X122" i="1"/>
  <c r="AD39" i="1"/>
  <c r="CY37" i="1"/>
  <c r="W36" i="1"/>
  <c r="CY119" i="1"/>
  <c r="L46" i="1"/>
  <c r="CZ41" i="1"/>
  <c r="CZ125" i="1" s="1"/>
  <c r="CZ123" i="1"/>
  <c r="BK39" i="1"/>
  <c r="BK121" i="1"/>
  <c r="AG119" i="1"/>
  <c r="AG61" i="1"/>
  <c r="Y61" i="1" s="1"/>
  <c r="L113" i="1"/>
  <c r="BR60" i="1"/>
  <c r="BR121" i="1"/>
  <c r="BT39" i="1"/>
  <c r="BT121" i="1"/>
  <c r="CY60" i="1"/>
  <c r="CY62" i="1" s="1"/>
  <c r="W59" i="1"/>
  <c r="AE59" i="1" s="1"/>
  <c r="AE60" i="1" s="1"/>
  <c r="CC39" i="1"/>
  <c r="CC121" i="1"/>
  <c r="AD57" i="1" l="1"/>
  <c r="V120" i="1"/>
  <c r="CX121" i="1"/>
  <c r="V59" i="1"/>
  <c r="CX60" i="1"/>
  <c r="L87" i="1"/>
  <c r="L86" i="1"/>
  <c r="L88" i="1" s="1"/>
  <c r="AF101" i="1"/>
  <c r="AE61" i="1"/>
  <c r="W61" i="1" s="1"/>
  <c r="L67" i="1"/>
  <c r="L131" i="1" s="1"/>
  <c r="K131" i="1" s="1"/>
  <c r="BR62" i="1"/>
  <c r="BR125" i="1" s="1"/>
  <c r="BR123" i="1"/>
  <c r="CC41" i="1"/>
  <c r="CC125" i="1" s="1"/>
  <c r="CC123" i="1"/>
  <c r="BT41" i="1"/>
  <c r="BT125" i="1" s="1"/>
  <c r="BT123" i="1"/>
  <c r="L133" i="1"/>
  <c r="L48" i="1"/>
  <c r="L135" i="1" s="1"/>
  <c r="L47" i="1"/>
  <c r="AG62" i="1"/>
  <c r="BK41" i="1"/>
  <c r="BK125" i="1" s="1"/>
  <c r="BK123" i="1"/>
  <c r="AD40" i="1"/>
  <c r="AF39" i="1"/>
  <c r="AF121" i="1"/>
  <c r="DA39" i="1"/>
  <c r="Y38" i="1"/>
  <c r="DA121" i="1"/>
  <c r="AF62" i="1"/>
  <c r="AE36" i="1"/>
  <c r="W120" i="1"/>
  <c r="AD101" i="1"/>
  <c r="AD100" i="1"/>
  <c r="V100" i="1" s="1"/>
  <c r="AO41" i="1"/>
  <c r="AO125" i="1" s="1"/>
  <c r="D146" i="1" s="1"/>
  <c r="J19" i="1" s="1"/>
  <c r="AO123" i="1"/>
  <c r="AG36" i="1"/>
  <c r="Y120" i="1"/>
  <c r="CY39" i="1"/>
  <c r="W38" i="1"/>
  <c r="CY121" i="1"/>
  <c r="BB60" i="1"/>
  <c r="BB121" i="1"/>
  <c r="BM41" i="1"/>
  <c r="BM125" i="1" s="1"/>
  <c r="BM123" i="1"/>
  <c r="BZ41" i="1"/>
  <c r="BZ125" i="1" s="1"/>
  <c r="BZ123" i="1"/>
  <c r="L43" i="1"/>
  <c r="L129" i="1" s="1"/>
  <c r="AE101" i="1"/>
  <c r="AE62" i="1" l="1"/>
  <c r="CX62" i="1"/>
  <c r="CX125" i="1" s="1"/>
  <c r="CX123" i="1"/>
  <c r="AD59" i="1"/>
  <c r="AD122" i="1" s="1"/>
  <c r="V122" i="1"/>
  <c r="AD58" i="1"/>
  <c r="AD120" i="1"/>
  <c r="V40" i="1"/>
  <c r="L134" i="1"/>
  <c r="L49" i="1"/>
  <c r="AG120" i="1"/>
  <c r="AG37" i="1"/>
  <c r="L127" i="1"/>
  <c r="K129" i="1"/>
  <c r="AG38" i="1"/>
  <c r="AG122" i="1" s="1"/>
  <c r="Y122" i="1"/>
  <c r="AF40" i="1"/>
  <c r="AF123" i="1"/>
  <c r="AE120" i="1"/>
  <c r="AE37" i="1"/>
  <c r="DA41" i="1"/>
  <c r="DA125" i="1" s="1"/>
  <c r="DA123" i="1"/>
  <c r="AE38" i="1"/>
  <c r="AE122" i="1" s="1"/>
  <c r="W122" i="1"/>
  <c r="CY41" i="1"/>
  <c r="CY125" i="1" s="1"/>
  <c r="CY123" i="1"/>
  <c r="BB62" i="1"/>
  <c r="BB125" i="1" s="1"/>
  <c r="BB123" i="1"/>
  <c r="AD41" i="1"/>
  <c r="AD60" i="1" l="1"/>
  <c r="AD121" i="1"/>
  <c r="X40" i="1"/>
  <c r="X124" i="1" s="1"/>
  <c r="AF124" i="1"/>
  <c r="AE39" i="1"/>
  <c r="AE121" i="1"/>
  <c r="AF41" i="1"/>
  <c r="AF125" i="1" s="1"/>
  <c r="D144" i="1" s="1"/>
  <c r="A22" i="1" s="1"/>
  <c r="AG39" i="1"/>
  <c r="AG121" i="1"/>
  <c r="AD61" i="1" l="1"/>
  <c r="AD123" i="1"/>
  <c r="AD62" i="1"/>
  <c r="AD125" i="1" s="1"/>
  <c r="D142" i="1" s="1"/>
  <c r="A20" i="1" s="1"/>
  <c r="AE40" i="1"/>
  <c r="AE123" i="1"/>
  <c r="AG40" i="1"/>
  <c r="AG41" i="1" s="1"/>
  <c r="AG125" i="1" s="1"/>
  <c r="D145" i="1" s="1"/>
  <c r="A23" i="1" s="1"/>
  <c r="AG123" i="1"/>
  <c r="V61" i="1" l="1"/>
  <c r="V124" i="1" s="1"/>
  <c r="AD124" i="1"/>
  <c r="W40" i="1"/>
  <c r="W124" i="1" s="1"/>
  <c r="AE124" i="1"/>
  <c r="Y40" i="1"/>
  <c r="Y124" i="1" s="1"/>
  <c r="AG124" i="1"/>
  <c r="AE41" i="1"/>
  <c r="AE125" i="1" s="1"/>
  <c r="L138" i="1" l="1"/>
  <c r="D143" i="1"/>
  <c r="A21" i="1" s="1"/>
  <c r="D141" i="1"/>
  <c r="L139" i="1"/>
  <c r="A18" i="1" l="1"/>
  <c r="F4" i="1"/>
</calcChain>
</file>

<file path=xl/sharedStrings.xml><?xml version="1.0" encoding="utf-8"?>
<sst xmlns="http://schemas.openxmlformats.org/spreadsheetml/2006/main" count="937" uniqueCount="129">
  <si>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</si>
  <si>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</si>
  <si>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</si>
  <si>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</si>
  <si>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</si>
  <si>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</si>
  <si>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посадки одного саженца дерева с оголенной корневой системой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</si>
  <si>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</si>
  <si>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</si>
  <si>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</si>
  <si>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</si>
  <si>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</si>
  <si>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</si>
  <si>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</si>
  <si>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</si>
  <si>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</si>
  <si>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</si>
  <si>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</si>
  <si>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</si>
  <si>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</si>
  <si>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</si>
  <si>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</si>
  <si>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</si>
  <si>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</si>
  <si>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</si>
  <si>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</si>
  <si>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</si>
  <si>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</si>
  <si>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</si>
  <si>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</si>
  <si>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</si>
  <si>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</si>
  <si>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</si>
  <si>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</si>
  <si>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</si>
  <si>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</si>
  <si>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</si>
  <si>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</si>
  <si>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</si>
  <si>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</si>
  <si>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</si>
  <si>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</si>
  <si>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</si>
  <si>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</si>
  <si>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</si>
  <si>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</si>
  <si>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</si>
  <si>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</si>
  <si>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</si>
  <si>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</si>
  <si>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</si>
  <si>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</si>
  <si>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</si>
  <si>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</si>
  <si>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</si>
  <si>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</si>
  <si>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</si>
  <si>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</si>
  <si>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</si>
  <si>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</si>
  <si>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</si>
  <si>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</si>
  <si>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</si>
  <si>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Е47-01-015-6</t>
    </r>
    <r>
      <rPr>
        <sz val="9"/>
        <rFont val="Calibri"/>
        <charset val="204"/>
      </rPr>
      <t xml:space="preserve">
(ФЕР20207)</t>
    </r>
  </si>
  <si>
    <t>Подготовка стандартных посадочных мест для деревьев-саженцев с оголенной корневой системой вручную: в естественном грунте</t>
  </si>
  <si>
    <t>10шт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</si>
  <si>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</si>
  <si>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</si>
  <si>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</si>
  <si>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</si>
  <si>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</si>
  <si>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</si>
  <si>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</si>
  <si>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</si>
  <si>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</si>
  <si>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</si>
  <si>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</si>
  <si>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</si>
  <si>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</si>
  <si>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</si>
  <si>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</si>
  <si>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</si>
  <si>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</si>
  <si>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Е47-01-017-1</t>
    </r>
    <r>
      <rPr>
        <sz val="9"/>
        <rFont val="Calibri"/>
        <charset val="204"/>
      </rPr>
      <t xml:space="preserve">
(ФЕР20207)</t>
    </r>
  </si>
  <si>
    <t>Посадка деревьев-саженцев с оголенной корневой системой в ямы размером: 0,7x0,7 м</t>
  </si>
  <si>
    <t>эм</t>
  </si>
  <si>
    <t>в т.ч. ОТм</t>
  </si>
  <si>
    <t>зм</t>
  </si>
  <si>
    <t>М</t>
  </si>
  <si>
    <t>мр</t>
  </si>
  <si>
    <t>ЗТм</t>
  </si>
  <si>
    <t>3</t>
  </si>
  <si>
    <t>16.2.02.02-0141 (ФЕР20204)</t>
  </si>
  <si>
    <t>Клен, высота 1,0-1,5 м</t>
  </si>
  <si>
    <t>шт</t>
  </si>
  <si>
    <t>4</t>
  </si>
  <si>
    <r>
      <t>Е47-01-068-1</t>
    </r>
    <r>
      <rPr>
        <sz val="9"/>
        <rFont val="Calibri"/>
        <charset val="204"/>
      </rPr>
      <t xml:space="preserve">
(ФЕР20207)</t>
    </r>
  </si>
  <si>
    <t>Уход за саженцами с оголенной корневой системой: деревьев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</si>
  <si>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</si>
  <si>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</si>
  <si>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</si>
  <si>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</si>
  <si>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</si>
  <si>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</si>
  <si>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</si>
  <si>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</si>
  <si>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</si>
  <si>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</si>
  <si>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</si>
  <si>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</si>
  <si>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</si>
  <si>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</si>
  <si>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</si>
  <si>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</si>
  <si>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</si>
  <si>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</si>
  <si>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</si>
  <si>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</si>
  <si>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</si>
  <si>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</si>
  <si>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</si>
  <si>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</si>
  <si>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</si>
  <si>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</si>
  <si>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</si>
  <si>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</si>
  <si>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</si>
  <si>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</si>
  <si>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саженца дерева (посадка с оголенной корневой системой) составляет - (3609,82 * 3) = 10829,46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</si>
</sst>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#######"/>
    <numFmt numFmtId="165" formatCode="#,###.###"/>
  </numFmts>
  <fonts count="36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2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26" fillId="0" borderId="0" xfId="0" applyFont="1">
      <alignment vertical="top" wrapText="1"/>
    </xf>
    <xf numFmtId="4" fontId="21" fillId="0" borderId="0" xfId="0" applyNumberFormat="1" applyFont="1" applyAlignment="1">
      <alignment horizontal="center" wrapText="1"/>
    </xf>
    <xf numFmtId="0" fontId="27" fillId="0" borderId="18" xfId="0" applyFont="1" applyBorder="1" applyAlignment="1">
      <alignment horizontal="left" vertical="top" wrapText="1"/>
    </xf>
    <xf numFmtId="3" fontId="27" fillId="0" borderId="18" xfId="0" applyNumberFormat="1" applyFont="1" applyBorder="1" applyAlignment="1">
      <alignment horizontal="right" wrapText="1"/>
    </xf>
    <xf numFmtId="0" fontId="25" fillId="0" borderId="11" xfId="0" applyFont="1" applyBorder="1" applyAlignment="1">
      <alignment horizontal="left" wrapText="1"/>
    </xf>
    <xf numFmtId="4" fontId="27" fillId="0" borderId="1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wrapText="1"/>
    </xf>
    <xf numFmtId="4" fontId="27" fillId="0" borderId="1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3" fontId="33" fillId="0" borderId="20" xfId="0" applyNumberFormat="1" applyFont="1" applyBorder="1" applyAlignment="1">
      <alignment horizontal="right" wrapText="1"/>
    </xf>
    <xf numFmtId="3" fontId="33" fillId="0" borderId="19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4" fontId="30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0" fontId="24" fillId="0" borderId="11" xfId="0" applyFont="1" applyBorder="1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wrapText="1"/>
    </xf>
    <xf numFmtId="0" fontId="21" fillId="0" borderId="0" xfId="0" applyFont="1" applyAlignment="1">
      <alignment horizontal="right" wrapText="1"/>
    </xf>
    <xf numFmtId="0" fontId="24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wrapText="1"/>
    </xf>
    <xf numFmtId="0" fontId="23" fillId="0" borderId="10" xfId="0" applyFont="1" applyBorder="1" applyAlignment="1">
      <alignment horizontal="right" wrapText="1"/>
    </xf>
    <xf numFmtId="0" fontId="21" fillId="0" borderId="0" xfId="0" applyFont="1" applyAlignment="1">
      <alignment horizontal="center" vertical="top" wrapText="1"/>
    </xf>
    <xf numFmtId="0" fontId="31" fillId="0" borderId="0" xfId="0" applyFont="1" applyAlignment="1">
      <alignment horizontal="right" wrapText="1"/>
    </xf>
    <xf numFmtId="0" fontId="22" fillId="0" borderId="0" xfId="0" applyFont="1" applyAlignment="1">
      <alignment horizontal="center" wrapText="1"/>
    </xf>
    <xf numFmtId="165" fontId="22" fillId="0" borderId="0" xfId="0" applyNumberFormat="1" applyFont="1" applyAlignment="1">
      <alignment horizontal="right" wrapText="1"/>
    </xf>
    <xf numFmtId="165" fontId="22" fillId="0" borderId="0" xfId="0" applyNumberFormat="1" applyFont="1" applyAlignment="1">
      <alignment horizontal="left" wrapText="1"/>
    </xf>
    <xf numFmtId="0" fontId="3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51"/>
  <sheetViews>
    <sheetView tabSelected="1" view="pageBreakPreview" topLeftCell="A5" zoomScale="121" zoomScaleNormal="121" zoomScaleSheetLayoutView="121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4" t="s">
        <v>0</v>
      </c>
      <c r="B1" s="24"/>
      <c r="C1" s="24"/>
      <c r="D1" s="24"/>
      <c r="I1" s="45" t="s">
        <v>1</v>
      </c>
      <c r="J1" s="45"/>
      <c r="K1" s="45"/>
      <c r="L1" s="45"/>
    </row>
    <row r="3" spans="1:13" ht="15">
      <c r="B3" s="46"/>
      <c r="C3" s="46"/>
      <c r="D3" s="46"/>
      <c r="F3" s="46" t="s">
        <v>2</v>
      </c>
      <c r="G3" s="46"/>
      <c r="H3" s="46"/>
      <c r="I3" s="46"/>
      <c r="J3" s="46"/>
      <c r="K3" s="46"/>
    </row>
    <row r="4" spans="1:13" ht="15">
      <c r="F4" s="47">
        <f>$D$141/1000</f>
        <v>3.6098175960000005</v>
      </c>
      <c r="G4" s="47"/>
      <c r="H4" s="47"/>
      <c r="I4" s="47"/>
      <c r="J4" s="48" t="s">
        <v>3</v>
      </c>
      <c r="K4" s="48"/>
    </row>
    <row r="5" spans="1:13" ht="12.75">
      <c r="B5" s="42"/>
      <c r="C5" s="42"/>
      <c r="D5" s="42"/>
      <c r="F5" s="42"/>
      <c r="G5" s="42"/>
      <c r="H5" s="42"/>
      <c r="I5" s="42"/>
      <c r="J5" s="42"/>
      <c r="K5" s="42"/>
    </row>
    <row r="6" spans="1:13" ht="12.75">
      <c r="B6" s="43"/>
      <c r="C6" s="43"/>
      <c r="D6" s="43"/>
      <c r="F6" s="43"/>
      <c r="G6" s="43"/>
      <c r="H6" s="43"/>
      <c r="I6" s="43"/>
      <c r="J6" s="43"/>
      <c r="K6" s="43"/>
    </row>
    <row r="7" spans="1:13" ht="20.100000000000001" customHeight="1">
      <c r="B7" s="44"/>
      <c r="C7" s="44"/>
      <c r="D7" s="44"/>
      <c r="F7" s="44" t="s">
        <v>4</v>
      </c>
      <c r="G7" s="44"/>
      <c r="H7" s="44"/>
      <c r="I7" s="44"/>
      <c r="J7" s="44"/>
      <c r="K7" s="44"/>
    </row>
    <row r="8" spans="1:13" ht="20.100000000000001" customHeigh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9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ht="20.100000000000001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9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3" ht="20.100000000000001" customHeight="1">
      <c r="A12" s="52" t="s">
        <v>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3" ht="20.100000000000001" customHeight="1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1:13" ht="9">
      <c r="A14" s="49" t="s">
        <v>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ht="15" customHeight="1">
      <c r="A15" s="50" t="s">
        <v>8</v>
      </c>
      <c r="B15" s="50"/>
      <c r="C15" s="50"/>
    </row>
    <row r="16" spans="1:13" ht="15" customHeight="1">
      <c r="A16" s="50" t="s">
        <v>9</v>
      </c>
      <c r="B16" s="50"/>
      <c r="C16" s="39"/>
      <c r="D16" s="39"/>
      <c r="E16" s="39"/>
      <c r="F16" s="39"/>
      <c r="G16" s="39"/>
    </row>
    <row r="17" spans="1:117" ht="15" customHeight="1">
      <c r="A17" s="50" t="s">
        <v>10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117" ht="23.1" customHeight="1">
      <c r="A18" s="51" t="str">
        <f>"Сметная стоимость:   "&amp;FIXED($D$141/1000,3)&amp;"   ( "&amp;FIXED($G$141/1000,3)&amp;" )"&amp;" тыс.руб"</f>
        <v>Сметная стоимость:   3,610   ( 0,218 ) тыс.руб</v>
      </c>
      <c r="B18" s="51"/>
      <c r="C18" s="51"/>
      <c r="D18" s="51"/>
      <c r="E18" s="51"/>
      <c r="F18" s="51"/>
    </row>
    <row r="19" spans="1:117" ht="12">
      <c r="A19" s="33" t="s">
        <v>11</v>
      </c>
      <c r="B19" s="33"/>
      <c r="C19" s="40" t="s">
        <v>12</v>
      </c>
      <c r="D19" s="40"/>
      <c r="E19" s="40"/>
      <c r="F19" s="40"/>
      <c r="G19" s="40"/>
      <c r="H19" s="40"/>
      <c r="I19" s="40"/>
      <c r="J19" s="24" t="str">
        <f>FIXED($D$146/1000,3)&amp;" ("&amp;FIXED($G$146/1000,3)&amp;")"&amp;" тыс.руб"</f>
        <v>0,595 (0,019) тыс.руб</v>
      </c>
      <c r="K19" s="24"/>
      <c r="L19" s="24"/>
    </row>
    <row r="20" spans="1:117" ht="15" customHeight="1">
      <c r="A20" s="24" t="str">
        <f>"  строительных работ:"&amp;REPT(" ",MAX(0,25-LEN(SUBSTITUTE(FIXED($D$142/1000,3)," ",""))-LEN(FIXED($D$142/1000,3))))&amp;FIXED($D$142/1000,3)&amp;"   ( "&amp;REPT(" ",MAX(0,25-LEN(SUBSTITUTE(FIXED($G$142/1000,3)," ",""))-LEN(FIXED($G$142/1000,3))))&amp;FIXED($G$142/1000,3)&amp;" )"&amp;" тыс.руб"</f>
        <v xml:space="preserve">  строительных работ:               3,610   (                0,218 ) тыс.руб</v>
      </c>
      <c r="B20" s="24"/>
      <c r="C20" s="24"/>
      <c r="D20" s="24"/>
      <c r="E20" s="24"/>
      <c r="F20" s="40" t="s">
        <v>13</v>
      </c>
      <c r="G20" s="40"/>
      <c r="H20" s="40"/>
      <c r="I20" s="40"/>
      <c r="J20" s="40"/>
      <c r="K20" s="40" t="str">
        <f>FIXED($D$147,0)&amp;" чел.-ч."</f>
        <v>2 чел.-ч.</v>
      </c>
      <c r="L20" s="40"/>
    </row>
    <row r="21" spans="1:117" ht="15" customHeight="1">
      <c r="A21" s="24" t="str">
        <f>"  монтажных работ:    "&amp;REPT(" ",MAX(0,25-LEN(SUBSTITUTE(FIXED($D$143/1000,3)," ",""))-LEN(FIXED($D$143/1000,3))))&amp;FIXED($D$143/1000,3)&amp;"   ( "&amp;REPT(" ",MAX(0,25-LEN(SUBSTITUTE(FIXED($G$143/1000,3)," ",""))-LEN(FIXED($G$143/1000,3))))&amp;FIXED($G$143/1000,3)&amp;" )"&amp;" тыс.руб"</f>
        <v xml:space="preserve">  монтажных работ:                   0,000   (                0,000 ) тыс.руб</v>
      </c>
      <c r="B21" s="24"/>
      <c r="C21" s="24"/>
      <c r="D21" s="24"/>
      <c r="E21" s="24"/>
      <c r="F21" s="40" t="s">
        <v>14</v>
      </c>
      <c r="G21" s="40"/>
      <c r="H21" s="40"/>
      <c r="I21" s="40"/>
      <c r="J21" s="40"/>
      <c r="K21" s="40" t="str">
        <f>FIXED($D$148,0)&amp;" чел.-ч."</f>
        <v>0 чел.-ч.</v>
      </c>
      <c r="L21" s="40"/>
    </row>
    <row r="22" spans="1:117" ht="15" customHeight="1">
      <c r="A22" s="24" t="str">
        <f>"  оборудования:          "&amp;REPT(" ",MAX(0,25-LEN(SUBSTITUTE(FIXED($D$144/1000,3)," ",""))-LEN(FIXED($D$144/1000,3))))&amp;FIXED($D$144/1000,3)&amp;"   ( "&amp;REPT(" ",MAX(0,25-LEN(SUBSTITUTE(FIXED($G$144/1000,3)," ",""))-LEN(FIXED($G$144/1000,3))))&amp;FIXED($G$144/1000,3)&amp;" )"&amp;" тыс.руб"</f>
        <v xml:space="preserve">  оборудования:                         0,000   (                0,000 ) тыс.руб</v>
      </c>
      <c r="B22" s="24"/>
      <c r="C22" s="24"/>
      <c r="D22" s="24"/>
      <c r="E22" s="24"/>
      <c r="F22" s="40" t="s">
        <v>15</v>
      </c>
      <c r="G22" s="40"/>
      <c r="H22" s="40"/>
      <c r="I22" s="40"/>
      <c r="J22" s="40"/>
      <c r="K22" s="40" t="s">
        <v>16</v>
      </c>
      <c r="L22" s="40"/>
    </row>
    <row r="23" spans="1:117" ht="15" customHeight="1">
      <c r="A23" s="24" t="str">
        <f>"  прочих затрат:           "&amp;REPT(" ",MAX(0,25-LEN(SUBSTITUTE(FIXED($D$145/1000,3)," ",""))-LEN(FIXED($D$145/1000,3))))&amp;FIXED($D$145/1000,3)&amp;"   ( "&amp;REPT(" ",MAX(0,25-LEN(SUBSTITUTE(FIXED($G$145/1000,3)," ",""))-LEN(FIXED($G$145/1000,3))))&amp;FIXED($G$145/1000,3)&amp;" )"&amp;" тыс.руб"</f>
        <v xml:space="preserve">  прочих затрат:                          0,000   (                0,000 ) тыс.руб</v>
      </c>
      <c r="B23" s="24"/>
      <c r="C23" s="24"/>
      <c r="D23" s="24"/>
      <c r="E23" s="24"/>
      <c r="F23" s="40"/>
      <c r="G23" s="40"/>
      <c r="H23" s="40"/>
      <c r="I23" s="40"/>
      <c r="J23" s="40"/>
      <c r="K23" s="40"/>
      <c r="L23" s="40"/>
    </row>
    <row r="24" spans="1:117" ht="12" hidden="1">
      <c r="A24" s="24" t="s">
        <v>17</v>
      </c>
      <c r="B24" s="24"/>
      <c r="C24" s="24" t="s">
        <v>18</v>
      </c>
      <c r="D24" s="24"/>
      <c r="E24" s="24"/>
      <c r="F24" s="24"/>
      <c r="G24" s="24"/>
    </row>
    <row r="26" spans="1:117" ht="12">
      <c r="A26" s="37" t="s">
        <v>19</v>
      </c>
      <c r="B26" s="37" t="s">
        <v>20</v>
      </c>
      <c r="C26" s="37" t="s">
        <v>21</v>
      </c>
      <c r="D26" s="37" t="s">
        <v>22</v>
      </c>
      <c r="E26" s="34" t="s">
        <v>23</v>
      </c>
      <c r="F26" s="35"/>
      <c r="G26" s="36"/>
      <c r="H26" s="34" t="s">
        <v>24</v>
      </c>
      <c r="I26" s="35"/>
      <c r="J26" s="36"/>
      <c r="K26" s="37" t="s">
        <v>25</v>
      </c>
      <c r="L26" s="37" t="s">
        <v>26</v>
      </c>
    </row>
    <row r="27" spans="1:117" ht="48">
      <c r="A27" s="38"/>
      <c r="B27" s="38"/>
      <c r="C27" s="38"/>
      <c r="D27" s="38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38"/>
      <c r="L27" s="38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28" t="s">
        <v>31</v>
      </c>
      <c r="W29" s="29"/>
      <c r="X29" s="29"/>
      <c r="Y29" s="29"/>
      <c r="Z29" s="29"/>
      <c r="AA29" s="29"/>
      <c r="AB29" s="29"/>
      <c r="AC29" s="30"/>
      <c r="AD29" s="28" t="s">
        <v>32</v>
      </c>
      <c r="AE29" s="29"/>
      <c r="AF29" s="29"/>
      <c r="AG29" s="29"/>
      <c r="AH29" s="29"/>
      <c r="AI29" s="29"/>
      <c r="AJ29" s="29"/>
      <c r="AK29" s="30"/>
      <c r="AL29" s="28" t="s">
        <v>33</v>
      </c>
      <c r="AM29" s="29"/>
      <c r="AN29" s="29"/>
      <c r="AO29" s="29"/>
      <c r="AP29" s="29"/>
      <c r="AQ29" s="29"/>
      <c r="AR29" s="29"/>
      <c r="AS29" s="30"/>
      <c r="AT29" s="28" t="s">
        <v>34</v>
      </c>
      <c r="AU29" s="29"/>
      <c r="AV29" s="29"/>
      <c r="AW29" s="29"/>
      <c r="AX29" s="29"/>
      <c r="AY29" s="29"/>
      <c r="AZ29" s="29"/>
      <c r="BA29" s="30"/>
      <c r="BB29" s="28" t="s">
        <v>35</v>
      </c>
      <c r="BC29" s="29"/>
      <c r="BD29" s="29"/>
      <c r="BE29" s="29"/>
      <c r="BF29" s="29"/>
      <c r="BG29" s="29"/>
      <c r="BH29" s="29"/>
      <c r="BI29" s="30"/>
      <c r="BJ29" s="28" t="s">
        <v>36</v>
      </c>
      <c r="BK29" s="29"/>
      <c r="BL29" s="29"/>
      <c r="BM29" s="29"/>
      <c r="BN29" s="29"/>
      <c r="BO29" s="29"/>
      <c r="BP29" s="29"/>
      <c r="BQ29" s="30"/>
      <c r="BR29" s="28" t="s">
        <v>37</v>
      </c>
      <c r="BS29" s="29"/>
      <c r="BT29" s="29"/>
      <c r="BU29" s="29"/>
      <c r="BV29" s="29"/>
      <c r="BW29" s="29"/>
      <c r="BX29" s="29"/>
      <c r="BY29" s="30"/>
      <c r="BZ29" s="28" t="s">
        <v>38</v>
      </c>
      <c r="CA29" s="29"/>
      <c r="CB29" s="29"/>
      <c r="CC29" s="29"/>
      <c r="CD29" s="29"/>
      <c r="CE29" s="29"/>
      <c r="CF29" s="29"/>
      <c r="CG29" s="30"/>
      <c r="CH29" s="28" t="s">
        <v>39</v>
      </c>
      <c r="CI29" s="29"/>
      <c r="CJ29" s="29"/>
      <c r="CK29" s="29"/>
      <c r="CL29" s="29"/>
      <c r="CM29" s="29"/>
      <c r="CN29" s="29"/>
      <c r="CO29" s="30"/>
      <c r="CP29" s="28" t="s">
        <v>40</v>
      </c>
      <c r="CQ29" s="29"/>
      <c r="CR29" s="29"/>
      <c r="CS29" s="29"/>
      <c r="CT29" s="29"/>
      <c r="CU29" s="29"/>
      <c r="CV29" s="29"/>
      <c r="CW29" s="30"/>
      <c r="CX29" s="28" t="s">
        <v>41</v>
      </c>
      <c r="CY29" s="29"/>
      <c r="CZ29" s="29"/>
      <c r="DA29" s="29"/>
      <c r="DB29" s="29"/>
      <c r="DC29" s="29"/>
      <c r="DD29" s="29"/>
      <c r="DE29" s="30"/>
      <c r="DF29" s="28" t="s">
        <v>42</v>
      </c>
      <c r="DG29" s="29"/>
      <c r="DH29" s="29"/>
      <c r="DI29" s="29"/>
      <c r="DJ29" s="29"/>
      <c r="DK29" s="29"/>
      <c r="DL29" s="29"/>
      <c r="DM29" s="30"/>
    </row>
    <row r="30" spans="1:117" ht="18.75" hidden="1">
      <c r="V30" s="28" t="s">
        <v>43</v>
      </c>
      <c r="W30" s="29"/>
      <c r="X30" s="29"/>
      <c r="Y30" s="30"/>
      <c r="Z30" s="28" t="s">
        <v>44</v>
      </c>
      <c r="AA30" s="29"/>
      <c r="AB30" s="29"/>
      <c r="AC30" s="30"/>
      <c r="AD30" s="28" t="s">
        <v>43</v>
      </c>
      <c r="AE30" s="29"/>
      <c r="AF30" s="29"/>
      <c r="AG30" s="30"/>
      <c r="AH30" s="28" t="s">
        <v>44</v>
      </c>
      <c r="AI30" s="29"/>
      <c r="AJ30" s="29"/>
      <c r="AK30" s="30"/>
      <c r="AL30" s="28" t="s">
        <v>43</v>
      </c>
      <c r="AM30" s="29"/>
      <c r="AN30" s="29"/>
      <c r="AO30" s="30"/>
      <c r="AP30" s="28" t="s">
        <v>44</v>
      </c>
      <c r="AQ30" s="29"/>
      <c r="AR30" s="29"/>
      <c r="AS30" s="30"/>
      <c r="AT30" s="28" t="s">
        <v>43</v>
      </c>
      <c r="AU30" s="29"/>
      <c r="AV30" s="29"/>
      <c r="AW30" s="30"/>
      <c r="AX30" s="28" t="s">
        <v>44</v>
      </c>
      <c r="AY30" s="29"/>
      <c r="AZ30" s="29"/>
      <c r="BA30" s="30"/>
      <c r="BB30" s="28" t="s">
        <v>43</v>
      </c>
      <c r="BC30" s="29"/>
      <c r="BD30" s="29"/>
      <c r="BE30" s="30"/>
      <c r="BF30" s="28" t="s">
        <v>44</v>
      </c>
      <c r="BG30" s="29"/>
      <c r="BH30" s="29"/>
      <c r="BI30" s="30"/>
      <c r="BJ30" s="28" t="s">
        <v>43</v>
      </c>
      <c r="BK30" s="29"/>
      <c r="BL30" s="29"/>
      <c r="BM30" s="30"/>
      <c r="BN30" s="28" t="s">
        <v>44</v>
      </c>
      <c r="BO30" s="29"/>
      <c r="BP30" s="29"/>
      <c r="BQ30" s="30"/>
      <c r="BR30" s="28" t="s">
        <v>43</v>
      </c>
      <c r="BS30" s="29"/>
      <c r="BT30" s="29"/>
      <c r="BU30" s="30"/>
      <c r="BV30" s="28" t="s">
        <v>44</v>
      </c>
      <c r="BW30" s="29"/>
      <c r="BX30" s="29"/>
      <c r="BY30" s="30"/>
      <c r="BZ30" s="28" t="s">
        <v>43</v>
      </c>
      <c r="CA30" s="29"/>
      <c r="CB30" s="29"/>
      <c r="CC30" s="30"/>
      <c r="CD30" s="28" t="s">
        <v>44</v>
      </c>
      <c r="CE30" s="29"/>
      <c r="CF30" s="29"/>
      <c r="CG30" s="30"/>
      <c r="CH30" s="28" t="s">
        <v>43</v>
      </c>
      <c r="CI30" s="29"/>
      <c r="CJ30" s="29"/>
      <c r="CK30" s="30"/>
      <c r="CL30" s="28" t="s">
        <v>44</v>
      </c>
      <c r="CM30" s="29"/>
      <c r="CN30" s="29"/>
      <c r="CO30" s="30"/>
      <c r="CP30" s="28" t="s">
        <v>43</v>
      </c>
      <c r="CQ30" s="29"/>
      <c r="CR30" s="29"/>
      <c r="CS30" s="30"/>
      <c r="CT30" s="28" t="s">
        <v>44</v>
      </c>
      <c r="CU30" s="29"/>
      <c r="CV30" s="29"/>
      <c r="CW30" s="30"/>
      <c r="CX30" s="28" t="s">
        <v>43</v>
      </c>
      <c r="CY30" s="29"/>
      <c r="CZ30" s="29"/>
      <c r="DA30" s="30"/>
      <c r="DB30" s="28" t="s">
        <v>44</v>
      </c>
      <c r="DC30" s="29"/>
      <c r="DD30" s="29"/>
      <c r="DE30" s="30"/>
      <c r="DF30" s="28" t="s">
        <v>43</v>
      </c>
      <c r="DG30" s="29"/>
      <c r="DH30" s="29"/>
      <c r="DI30" s="30"/>
      <c r="DJ30" s="28" t="s">
        <v>44</v>
      </c>
      <c r="DK30" s="29"/>
      <c r="DL30" s="29"/>
      <c r="DM30" s="30"/>
    </row>
    <row r="31" spans="1:117" ht="18.75" hidden="1">
      <c r="U31" s="4">
        <f>$G$42</f>
        <v>0.1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52.57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52.57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6.74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52.57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5.2570000000000006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5.2570000000000006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0.67400000000000004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5.2570000000000006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162.33616000000001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162.33616000000001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162.33616000000001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162.33616000000001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167.59316000000001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167.59316000000001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0.67400000000000004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167.59316000000001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172.62095480000002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172.62095480000002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340.21411480000006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167.59316000000001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0.67400000000000004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167.59316000000001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120.6670752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120.6670752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460.88119000000006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167.59316000000001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0.67400000000000004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167.59316000000001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92.176238000000012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92.176238000000012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553.05742800000007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167.59316000000001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0.67400000000000004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167.59316000000001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36">
      <c r="A42" s="1" t="s">
        <v>62</v>
      </c>
      <c r="B42" s="6" t="s">
        <v>63</v>
      </c>
      <c r="C42" s="6" t="s">
        <v>64</v>
      </c>
      <c r="D42" s="7" t="s">
        <v>65</v>
      </c>
      <c r="G42" s="7">
        <f>0.1</f>
        <v>0.1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52.57</v>
      </c>
      <c r="I43" s="8">
        <v>1</v>
      </c>
      <c r="J43" s="10">
        <f>$AL$33+$AP$33+$AM$33+$AQ$33+$AN$33+$AR$33+$AO$33+$AS$33</f>
        <v>5.2570000000000006</v>
      </c>
      <c r="K43" s="8">
        <v>31.88</v>
      </c>
      <c r="L43" s="10">
        <f>$AL$39+$AP$39+$AM$39+$AQ$39+$AN$39+$AR$39+$AO$39+$AS$39</f>
        <v>167.59316000000001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6.74</v>
      </c>
      <c r="F44" s="8">
        <v>1</v>
      </c>
      <c r="G44" s="12">
        <f>$CH$33+$CL$33+$CI$33+$CM$33+$CJ$33+$CN$33+$CK$33+$CO$33</f>
        <v>0.67400000000000004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52.57</v>
      </c>
      <c r="I45" s="8"/>
      <c r="J45" s="10">
        <f>$AD$33+$AH$33+$AE$33+$AI$33+$AF$33+$AJ$33+$AG$33+$AK$33</f>
        <v>5.2570000000000006</v>
      </c>
      <c r="K45" s="8"/>
      <c r="L45" s="10">
        <f>$AD$35+$AH$35+$AE$35+$AI$35+$AF$35+$AJ$35+$AG$35+$AK$35</f>
        <v>167.59316000000001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5.2570000000000006</v>
      </c>
      <c r="K46" s="8"/>
      <c r="L46" s="10">
        <f>$CX$35+$DB$35+$CY$35+$DC$35+$CZ$35+$DD$35+$DA$35+$DE$35</f>
        <v>167.59316000000001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5.4147100000000004</v>
      </c>
      <c r="K47" s="8"/>
      <c r="L47" s="10">
        <f>$G47/100*(L46)</f>
        <v>172.62095480000002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3.7850400000000004</v>
      </c>
      <c r="K48" s="8"/>
      <c r="L48" s="10">
        <f>$G48/100*(L46)</f>
        <v>120.6670752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14.456750000000001</v>
      </c>
      <c r="K49" s="13"/>
      <c r="L49" s="14">
        <f>SUMIF($M$45:$M48,"пз",L$45:L48)+SUMIF($M$45:$M48,"об_",L$45:L48)+SUMIF($M$45:$M48,"нр",L$45:L48)+SUMIF($M$45:$M48,"сп",L$45:L48)+SUMIF($M$45:$M48,"проч_",L$45:L48)</f>
        <v>460.88119000000006</v>
      </c>
      <c r="M49" s="11" t="s">
        <v>81</v>
      </c>
      <c r="N49" s="11" t="s">
        <v>45</v>
      </c>
    </row>
    <row r="50" spans="1:117" ht="18.75" hidden="1">
      <c r="V50" s="28" t="s">
        <v>31</v>
      </c>
      <c r="W50" s="29"/>
      <c r="X50" s="29"/>
      <c r="Y50" s="29"/>
      <c r="Z50" s="29"/>
      <c r="AA50" s="29"/>
      <c r="AB50" s="29"/>
      <c r="AC50" s="30"/>
      <c r="AD50" s="28" t="s">
        <v>32</v>
      </c>
      <c r="AE50" s="29"/>
      <c r="AF50" s="29"/>
      <c r="AG50" s="29"/>
      <c r="AH50" s="29"/>
      <c r="AI50" s="29"/>
      <c r="AJ50" s="29"/>
      <c r="AK50" s="30"/>
      <c r="AL50" s="28" t="s">
        <v>33</v>
      </c>
      <c r="AM50" s="29"/>
      <c r="AN50" s="29"/>
      <c r="AO50" s="29"/>
      <c r="AP50" s="29"/>
      <c r="AQ50" s="29"/>
      <c r="AR50" s="29"/>
      <c r="AS50" s="30"/>
      <c r="AT50" s="28" t="s">
        <v>34</v>
      </c>
      <c r="AU50" s="29"/>
      <c r="AV50" s="29"/>
      <c r="AW50" s="29"/>
      <c r="AX50" s="29"/>
      <c r="AY50" s="29"/>
      <c r="AZ50" s="29"/>
      <c r="BA50" s="30"/>
      <c r="BB50" s="28" t="s">
        <v>35</v>
      </c>
      <c r="BC50" s="29"/>
      <c r="BD50" s="29"/>
      <c r="BE50" s="29"/>
      <c r="BF50" s="29"/>
      <c r="BG50" s="29"/>
      <c r="BH50" s="29"/>
      <c r="BI50" s="30"/>
      <c r="BJ50" s="28" t="s">
        <v>36</v>
      </c>
      <c r="BK50" s="29"/>
      <c r="BL50" s="29"/>
      <c r="BM50" s="29"/>
      <c r="BN50" s="29"/>
      <c r="BO50" s="29"/>
      <c r="BP50" s="29"/>
      <c r="BQ50" s="30"/>
      <c r="BR50" s="28" t="s">
        <v>37</v>
      </c>
      <c r="BS50" s="29"/>
      <c r="BT50" s="29"/>
      <c r="BU50" s="29"/>
      <c r="BV50" s="29"/>
      <c r="BW50" s="29"/>
      <c r="BX50" s="29"/>
      <c r="BY50" s="30"/>
      <c r="BZ50" s="28" t="s">
        <v>38</v>
      </c>
      <c r="CA50" s="29"/>
      <c r="CB50" s="29"/>
      <c r="CC50" s="29"/>
      <c r="CD50" s="29"/>
      <c r="CE50" s="29"/>
      <c r="CF50" s="29"/>
      <c r="CG50" s="30"/>
      <c r="CH50" s="28" t="s">
        <v>39</v>
      </c>
      <c r="CI50" s="29"/>
      <c r="CJ50" s="29"/>
      <c r="CK50" s="29"/>
      <c r="CL50" s="29"/>
      <c r="CM50" s="29"/>
      <c r="CN50" s="29"/>
      <c r="CO50" s="30"/>
      <c r="CP50" s="28" t="s">
        <v>40</v>
      </c>
      <c r="CQ50" s="29"/>
      <c r="CR50" s="29"/>
      <c r="CS50" s="29"/>
      <c r="CT50" s="29"/>
      <c r="CU50" s="29"/>
      <c r="CV50" s="29"/>
      <c r="CW50" s="30"/>
      <c r="CX50" s="28" t="s">
        <v>41</v>
      </c>
      <c r="CY50" s="29"/>
      <c r="CZ50" s="29"/>
      <c r="DA50" s="29"/>
      <c r="DB50" s="29"/>
      <c r="DC50" s="29"/>
      <c r="DD50" s="29"/>
      <c r="DE50" s="30"/>
      <c r="DF50" s="28" t="s">
        <v>42</v>
      </c>
      <c r="DG50" s="29"/>
      <c r="DH50" s="29"/>
      <c r="DI50" s="29"/>
      <c r="DJ50" s="29"/>
      <c r="DK50" s="29"/>
      <c r="DL50" s="29"/>
      <c r="DM50" s="30"/>
    </row>
    <row r="51" spans="1:117" ht="18.75" hidden="1">
      <c r="V51" s="28" t="s">
        <v>43</v>
      </c>
      <c r="W51" s="29"/>
      <c r="X51" s="29"/>
      <c r="Y51" s="30"/>
      <c r="Z51" s="28" t="s">
        <v>44</v>
      </c>
      <c r="AA51" s="29"/>
      <c r="AB51" s="29"/>
      <c r="AC51" s="30"/>
      <c r="AD51" s="28" t="s">
        <v>43</v>
      </c>
      <c r="AE51" s="29"/>
      <c r="AF51" s="29"/>
      <c r="AG51" s="30"/>
      <c r="AH51" s="28" t="s">
        <v>44</v>
      </c>
      <c r="AI51" s="29"/>
      <c r="AJ51" s="29"/>
      <c r="AK51" s="30"/>
      <c r="AL51" s="28" t="s">
        <v>43</v>
      </c>
      <c r="AM51" s="29"/>
      <c r="AN51" s="29"/>
      <c r="AO51" s="30"/>
      <c r="AP51" s="28" t="s">
        <v>44</v>
      </c>
      <c r="AQ51" s="29"/>
      <c r="AR51" s="29"/>
      <c r="AS51" s="30"/>
      <c r="AT51" s="28" t="s">
        <v>43</v>
      </c>
      <c r="AU51" s="29"/>
      <c r="AV51" s="29"/>
      <c r="AW51" s="30"/>
      <c r="AX51" s="28" t="s">
        <v>44</v>
      </c>
      <c r="AY51" s="29"/>
      <c r="AZ51" s="29"/>
      <c r="BA51" s="30"/>
      <c r="BB51" s="28" t="s">
        <v>43</v>
      </c>
      <c r="BC51" s="29"/>
      <c r="BD51" s="29"/>
      <c r="BE51" s="30"/>
      <c r="BF51" s="28" t="s">
        <v>44</v>
      </c>
      <c r="BG51" s="29"/>
      <c r="BH51" s="29"/>
      <c r="BI51" s="30"/>
      <c r="BJ51" s="28" t="s">
        <v>43</v>
      </c>
      <c r="BK51" s="29"/>
      <c r="BL51" s="29"/>
      <c r="BM51" s="30"/>
      <c r="BN51" s="28" t="s">
        <v>44</v>
      </c>
      <c r="BO51" s="29"/>
      <c r="BP51" s="29"/>
      <c r="BQ51" s="30"/>
      <c r="BR51" s="28" t="s">
        <v>43</v>
      </c>
      <c r="BS51" s="29"/>
      <c r="BT51" s="29"/>
      <c r="BU51" s="30"/>
      <c r="BV51" s="28" t="s">
        <v>44</v>
      </c>
      <c r="BW51" s="29"/>
      <c r="BX51" s="29"/>
      <c r="BY51" s="30"/>
      <c r="BZ51" s="28" t="s">
        <v>43</v>
      </c>
      <c r="CA51" s="29"/>
      <c r="CB51" s="29"/>
      <c r="CC51" s="30"/>
      <c r="CD51" s="28" t="s">
        <v>44</v>
      </c>
      <c r="CE51" s="29"/>
      <c r="CF51" s="29"/>
      <c r="CG51" s="30"/>
      <c r="CH51" s="28" t="s">
        <v>43</v>
      </c>
      <c r="CI51" s="29"/>
      <c r="CJ51" s="29"/>
      <c r="CK51" s="30"/>
      <c r="CL51" s="28" t="s">
        <v>44</v>
      </c>
      <c r="CM51" s="29"/>
      <c r="CN51" s="29"/>
      <c r="CO51" s="30"/>
      <c r="CP51" s="28" t="s">
        <v>43</v>
      </c>
      <c r="CQ51" s="29"/>
      <c r="CR51" s="29"/>
      <c r="CS51" s="30"/>
      <c r="CT51" s="28" t="s">
        <v>44</v>
      </c>
      <c r="CU51" s="29"/>
      <c r="CV51" s="29"/>
      <c r="CW51" s="30"/>
      <c r="CX51" s="28" t="s">
        <v>43</v>
      </c>
      <c r="CY51" s="29"/>
      <c r="CZ51" s="29"/>
      <c r="DA51" s="30"/>
      <c r="DB51" s="28" t="s">
        <v>44</v>
      </c>
      <c r="DC51" s="29"/>
      <c r="DD51" s="29"/>
      <c r="DE51" s="30"/>
      <c r="DF51" s="28" t="s">
        <v>43</v>
      </c>
      <c r="DG51" s="29"/>
      <c r="DH51" s="29"/>
      <c r="DI51" s="30"/>
      <c r="DJ51" s="28" t="s">
        <v>44</v>
      </c>
      <c r="DK51" s="29"/>
      <c r="DL51" s="29"/>
      <c r="DM51" s="30"/>
    </row>
    <row r="52" spans="1:117" ht="18.75" hidden="1">
      <c r="U52" s="4">
        <f>$G$63</f>
        <v>0.1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319.82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78.98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29.7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26.57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3.13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211.14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8.2100000000000009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0.27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82.11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31.981999999999999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7.8980000000000006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2.97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2.657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0.313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21.114000000000001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0.82100000000000017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2.7000000000000003E-2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8.2110000000000003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420.65276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420.65276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243.89024000000001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30.442500000000003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20.777060000000006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9.6654399999999985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146.32002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253.55568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452.63476000000003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251.78824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33.412500000000001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23.434060000000006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9.9784399999999991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167.43402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0.82100000000000017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2.7000000000000003E-2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261.76668000000001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269.61968039999999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269.61968039999999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722.25444040000002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251.78824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33.412500000000001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23.434060000000006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9.9784399999999991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167.43402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0.82100000000000017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2.7000000000000003E-2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261.76668000000001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188.47200960000001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188.47200960000001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910.72645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251.78824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33.412500000000001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23.434060000000006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9.9784399999999991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167.43402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0.82100000000000017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2.7000000000000003E-2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261.76668000000001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182.14529000000002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182.14529000000002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1092.87174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251.78824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33.412500000000001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23.434060000000006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9.9784399999999991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167.43402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0.82100000000000017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2.7000000000000003E-2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261.76668000000001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0.1</f>
        <v>0.1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78.98</v>
      </c>
      <c r="I64" s="8">
        <v>1</v>
      </c>
      <c r="J64" s="10">
        <f>$AL$54+$AP$54+$AM$54+$AQ$54+$AN$54+$AR$54+$AO$54+$AS$54</f>
        <v>7.8980000000000006</v>
      </c>
      <c r="K64" s="8">
        <v>31.88</v>
      </c>
      <c r="L64" s="10">
        <f>$AL$60+$AP$60+$AM$60+$AQ$60+$AN$60+$AR$60+$AO$60+$AS$60</f>
        <v>251.78824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29.7</v>
      </c>
      <c r="I65" s="8"/>
      <c r="J65" s="10">
        <f>$AT$54+$AX$54+$AU$54+$AY$54+$AV$54+$AZ$54+$AW$54+$BA$54</f>
        <v>2.97</v>
      </c>
      <c r="K65" s="8">
        <v>11.25</v>
      </c>
      <c r="L65" s="10">
        <f>$AT$60+$AX$60+$AU$60+$AY$60+$AV$60+$AZ$60+$AW$60+$BA$60</f>
        <v>33.412500000000001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3.13</v>
      </c>
      <c r="I66" s="8">
        <v>1</v>
      </c>
      <c r="J66" s="10">
        <f>$BJ$54+$BN$54+$BK$54+$BO$54+$BL$54+$BP$54+$BM$54+$BQ$54</f>
        <v>0.313</v>
      </c>
      <c r="K66" s="8">
        <v>31.88</v>
      </c>
      <c r="L66" s="10">
        <f>$BJ$60+$BN$60+$BK$60+$BO$60+$BL$60+$BP$60+$BM$60+$BQ$60</f>
        <v>9.9784399999999991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211.14</v>
      </c>
      <c r="I67" s="8"/>
      <c r="J67" s="10">
        <f>$BR$54+$BV$54+$BS$54+$BW$54+$BT$54+$BX$54+$BU$54+$BY$54</f>
        <v>21.114000000000001</v>
      </c>
      <c r="K67" s="8">
        <v>7.93</v>
      </c>
      <c r="L67" s="10">
        <f>$BR$60+$BV$60+$BS$60+$BW$60+$BT$60+$BX$60+$BU$60+$BY$60</f>
        <v>167.43402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8.2100000000000009</v>
      </c>
      <c r="F68" s="8">
        <v>1</v>
      </c>
      <c r="G68" s="12">
        <f>$CH$54+$CL$54+$CI$54+$CM$54+$CJ$54+$CN$54+$CK$54+$CO$54</f>
        <v>0.82100000000000017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0.27</v>
      </c>
      <c r="F69" s="8">
        <v>1</v>
      </c>
      <c r="G69" s="12">
        <f>$CP$54+$CT$54+$CQ$54+$CU$54+$CR$54+$CV$54+$CS$54+$CW$54</f>
        <v>2.7000000000000003E-2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319.82</v>
      </c>
      <c r="I70" s="8"/>
      <c r="J70" s="10">
        <f>$AD$54+$AH$54+$AE$54+$AI$54+$AF$54+$AJ$54+$AG$54+$AK$54</f>
        <v>31.981999999999999</v>
      </c>
      <c r="K70" s="8"/>
      <c r="L70" s="10">
        <f>$AD$56+$AH$56+$AE$56+$AI$56+$AF$56+$AJ$56+$AG$56+$AK$56</f>
        <v>452.63476000000003</v>
      </c>
      <c r="M70" s="11" t="s">
        <v>71</v>
      </c>
    </row>
    <row r="71" spans="1:117" ht="18.75" hidden="1">
      <c r="V71" s="28" t="s">
        <v>31</v>
      </c>
      <c r="W71" s="29"/>
      <c r="X71" s="29"/>
      <c r="Y71" s="29"/>
      <c r="Z71" s="29"/>
      <c r="AA71" s="29"/>
      <c r="AB71" s="29"/>
      <c r="AC71" s="30"/>
      <c r="AD71" s="28" t="s">
        <v>32</v>
      </c>
      <c r="AE71" s="29"/>
      <c r="AF71" s="29"/>
      <c r="AG71" s="29"/>
      <c r="AH71" s="29"/>
      <c r="AI71" s="29"/>
      <c r="AJ71" s="29"/>
      <c r="AK71" s="30"/>
      <c r="AL71" s="28" t="s">
        <v>33</v>
      </c>
      <c r="AM71" s="29"/>
      <c r="AN71" s="29"/>
      <c r="AO71" s="29"/>
      <c r="AP71" s="29"/>
      <c r="AQ71" s="29"/>
      <c r="AR71" s="29"/>
      <c r="AS71" s="30"/>
      <c r="AT71" s="28" t="s">
        <v>34</v>
      </c>
      <c r="AU71" s="29"/>
      <c r="AV71" s="29"/>
      <c r="AW71" s="29"/>
      <c r="AX71" s="29"/>
      <c r="AY71" s="29"/>
      <c r="AZ71" s="29"/>
      <c r="BA71" s="30"/>
      <c r="BB71" s="28" t="s">
        <v>35</v>
      </c>
      <c r="BC71" s="29"/>
      <c r="BD71" s="29"/>
      <c r="BE71" s="29"/>
      <c r="BF71" s="29"/>
      <c r="BG71" s="29"/>
      <c r="BH71" s="29"/>
      <c r="BI71" s="30"/>
      <c r="BJ71" s="28" t="s">
        <v>36</v>
      </c>
      <c r="BK71" s="29"/>
      <c r="BL71" s="29"/>
      <c r="BM71" s="29"/>
      <c r="BN71" s="29"/>
      <c r="BO71" s="29"/>
      <c r="BP71" s="29"/>
      <c r="BQ71" s="30"/>
      <c r="BR71" s="28" t="s">
        <v>37</v>
      </c>
      <c r="BS71" s="29"/>
      <c r="BT71" s="29"/>
      <c r="BU71" s="29"/>
      <c r="BV71" s="29"/>
      <c r="BW71" s="29"/>
      <c r="BX71" s="29"/>
      <c r="BY71" s="30"/>
      <c r="BZ71" s="28" t="s">
        <v>38</v>
      </c>
      <c r="CA71" s="29"/>
      <c r="CB71" s="29"/>
      <c r="CC71" s="29"/>
      <c r="CD71" s="29"/>
      <c r="CE71" s="29"/>
      <c r="CF71" s="29"/>
      <c r="CG71" s="30"/>
      <c r="CH71" s="28" t="s">
        <v>39</v>
      </c>
      <c r="CI71" s="29"/>
      <c r="CJ71" s="29"/>
      <c r="CK71" s="29"/>
      <c r="CL71" s="29"/>
      <c r="CM71" s="29"/>
      <c r="CN71" s="29"/>
      <c r="CO71" s="30"/>
      <c r="CP71" s="28" t="s">
        <v>40</v>
      </c>
      <c r="CQ71" s="29"/>
      <c r="CR71" s="29"/>
      <c r="CS71" s="29"/>
      <c r="CT71" s="29"/>
      <c r="CU71" s="29"/>
      <c r="CV71" s="29"/>
      <c r="CW71" s="30"/>
      <c r="CX71" s="28" t="s">
        <v>41</v>
      </c>
      <c r="CY71" s="29"/>
      <c r="CZ71" s="29"/>
      <c r="DA71" s="29"/>
      <c r="DB71" s="29"/>
      <c r="DC71" s="29"/>
      <c r="DD71" s="29"/>
      <c r="DE71" s="30"/>
      <c r="DF71" s="28" t="s">
        <v>42</v>
      </c>
      <c r="DG71" s="29"/>
      <c r="DH71" s="29"/>
      <c r="DI71" s="29"/>
      <c r="DJ71" s="29"/>
      <c r="DK71" s="29"/>
      <c r="DL71" s="29"/>
      <c r="DM71" s="30"/>
    </row>
    <row r="72" spans="1:117" ht="18.75" hidden="1">
      <c r="V72" s="28" t="s">
        <v>43</v>
      </c>
      <c r="W72" s="29"/>
      <c r="X72" s="29"/>
      <c r="Y72" s="30"/>
      <c r="Z72" s="28" t="s">
        <v>44</v>
      </c>
      <c r="AA72" s="29"/>
      <c r="AB72" s="29"/>
      <c r="AC72" s="30"/>
      <c r="AD72" s="28" t="s">
        <v>43</v>
      </c>
      <c r="AE72" s="29"/>
      <c r="AF72" s="29"/>
      <c r="AG72" s="30"/>
      <c r="AH72" s="28" t="s">
        <v>44</v>
      </c>
      <c r="AI72" s="29"/>
      <c r="AJ72" s="29"/>
      <c r="AK72" s="30"/>
      <c r="AL72" s="28" t="s">
        <v>43</v>
      </c>
      <c r="AM72" s="29"/>
      <c r="AN72" s="29"/>
      <c r="AO72" s="30"/>
      <c r="AP72" s="28" t="s">
        <v>44</v>
      </c>
      <c r="AQ72" s="29"/>
      <c r="AR72" s="29"/>
      <c r="AS72" s="30"/>
      <c r="AT72" s="28" t="s">
        <v>43</v>
      </c>
      <c r="AU72" s="29"/>
      <c r="AV72" s="29"/>
      <c r="AW72" s="30"/>
      <c r="AX72" s="28" t="s">
        <v>44</v>
      </c>
      <c r="AY72" s="29"/>
      <c r="AZ72" s="29"/>
      <c r="BA72" s="30"/>
      <c r="BB72" s="28" t="s">
        <v>43</v>
      </c>
      <c r="BC72" s="29"/>
      <c r="BD72" s="29"/>
      <c r="BE72" s="30"/>
      <c r="BF72" s="28" t="s">
        <v>44</v>
      </c>
      <c r="BG72" s="29"/>
      <c r="BH72" s="29"/>
      <c r="BI72" s="30"/>
      <c r="BJ72" s="28" t="s">
        <v>43</v>
      </c>
      <c r="BK72" s="29"/>
      <c r="BL72" s="29"/>
      <c r="BM72" s="30"/>
      <c r="BN72" s="28" t="s">
        <v>44</v>
      </c>
      <c r="BO72" s="29"/>
      <c r="BP72" s="29"/>
      <c r="BQ72" s="30"/>
      <c r="BR72" s="28" t="s">
        <v>43</v>
      </c>
      <c r="BS72" s="29"/>
      <c r="BT72" s="29"/>
      <c r="BU72" s="30"/>
      <c r="BV72" s="28" t="s">
        <v>44</v>
      </c>
      <c r="BW72" s="29"/>
      <c r="BX72" s="29"/>
      <c r="BY72" s="30"/>
      <c r="BZ72" s="28" t="s">
        <v>43</v>
      </c>
      <c r="CA72" s="29"/>
      <c r="CB72" s="29"/>
      <c r="CC72" s="30"/>
      <c r="CD72" s="28" t="s">
        <v>44</v>
      </c>
      <c r="CE72" s="29"/>
      <c r="CF72" s="29"/>
      <c r="CG72" s="30"/>
      <c r="CH72" s="28" t="s">
        <v>43</v>
      </c>
      <c r="CI72" s="29"/>
      <c r="CJ72" s="29"/>
      <c r="CK72" s="30"/>
      <c r="CL72" s="28" t="s">
        <v>44</v>
      </c>
      <c r="CM72" s="29"/>
      <c r="CN72" s="29"/>
      <c r="CO72" s="30"/>
      <c r="CP72" s="28" t="s">
        <v>43</v>
      </c>
      <c r="CQ72" s="29"/>
      <c r="CR72" s="29"/>
      <c r="CS72" s="30"/>
      <c r="CT72" s="28" t="s">
        <v>44</v>
      </c>
      <c r="CU72" s="29"/>
      <c r="CV72" s="29"/>
      <c r="CW72" s="30"/>
      <c r="CX72" s="28" t="s">
        <v>43</v>
      </c>
      <c r="CY72" s="29"/>
      <c r="CZ72" s="29"/>
      <c r="DA72" s="30"/>
      <c r="DB72" s="28" t="s">
        <v>44</v>
      </c>
      <c r="DC72" s="29"/>
      <c r="DD72" s="29"/>
      <c r="DE72" s="30"/>
      <c r="DF72" s="28" t="s">
        <v>43</v>
      </c>
      <c r="DG72" s="29"/>
      <c r="DH72" s="29"/>
      <c r="DI72" s="30"/>
      <c r="DJ72" s="28" t="s">
        <v>44</v>
      </c>
      <c r="DK72" s="29"/>
      <c r="DL72" s="29"/>
      <c r="DM72" s="30"/>
    </row>
    <row r="73" spans="1:117" ht="18.75" hidden="1">
      <c r="U73" s="4">
        <f>$G$82</f>
        <v>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136.04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136.04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136.04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136.04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942.75720000000001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942.75720000000001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942.75720000000001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1078.7972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1078.7972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1078.7972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1078.7972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1078.7972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1078.7972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215.75944000000001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215.75944000000001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1294.55664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1078.7972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1</f>
        <v>1</v>
      </c>
      <c r="H82" s="9">
        <f>$AD$74+$AH$74+$AE$74+$AI$74+$AF$74+$AJ$74+$AG$74+$AK$74</f>
        <v>136.04</v>
      </c>
      <c r="I82" s="8">
        <v>1</v>
      </c>
      <c r="J82" s="10">
        <f>$AD$75+$AH$75+$AE$75+$AI$75+$AF$75+$AJ$75+$AG$75+$AK$75</f>
        <v>136.04</v>
      </c>
      <c r="K82" s="8">
        <f>IF(OR(J82=0,J82=L82),1,L82/J82)</f>
        <v>7.9300000000000006</v>
      </c>
      <c r="L82" s="10">
        <f>$AD$77+$AH$77+$AE$77+$AI$77+$AF$77+$AJ$77+$AG$77+$AK$77</f>
        <v>1078.7972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136.04</v>
      </c>
      <c r="I83" s="8"/>
      <c r="J83" s="10">
        <f>$BR$75+$BV$75+$BS$75+$BW$75+$BT$75+$BX$75+$BU$75+$BY$75</f>
        <v>136.04</v>
      </c>
      <c r="K83" s="8">
        <v>7.93</v>
      </c>
      <c r="L83" s="10">
        <f>$BR$77+$BV$77+$BS$77+$BW$77+$BT$77+$BX$77+$BU$77+$BY$77</f>
        <v>1078.7972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136.04</v>
      </c>
      <c r="I84" s="8"/>
      <c r="J84" s="10">
        <f>$AD$75+$AH$75+$AE$75+$AI$75+$AF$75+$AJ$75+$AG$75+$AK$75</f>
        <v>136.04</v>
      </c>
      <c r="K84" s="8"/>
      <c r="L84" s="10">
        <f>$AD$77+$AH$77+$AE$77+$AI$77+$AF$77+$AJ$77+$AG$77+$AK$77</f>
        <v>1078.7972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8.2110000000000003</v>
      </c>
      <c r="K85" s="8"/>
      <c r="L85" s="10">
        <f>$CX$56+$DB$56+$CY$56+$DC$56+$CZ$56+$DD$56+$DA$56+$DE$56</f>
        <v>261.76668000000001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8.4573300000000007</v>
      </c>
      <c r="K86" s="8"/>
      <c r="L86" s="10">
        <f>$G86/100*(L85)</f>
        <v>269.61968039999999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5.9119200000000003</v>
      </c>
      <c r="K87" s="8"/>
      <c r="L87" s="10">
        <f>$G87/100*(L85)</f>
        <v>188.47200960000001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182.39125000000001</v>
      </c>
      <c r="K88" s="13"/>
      <c r="L88" s="14">
        <f>SUMIF($M$70:$M87,"пз",L$70:L87)+SUMIF($M$70:$M87,"об_",L$70:L87)+SUMIF($M$70:$M87,"нр",L$70:L87)+SUMIF($M$70:$M87,"сп",L$70:L87)+SUMIF($M$70:$M87,"проч_",L$70:L87)</f>
        <v>1989.5236500000001</v>
      </c>
      <c r="M88" s="11" t="s">
        <v>81</v>
      </c>
      <c r="N88" s="11" t="s">
        <v>45</v>
      </c>
    </row>
    <row r="89" spans="1:117" ht="18.75" hidden="1">
      <c r="V89" s="28" t="s">
        <v>31</v>
      </c>
      <c r="W89" s="29"/>
      <c r="X89" s="29"/>
      <c r="Y89" s="29"/>
      <c r="Z89" s="29"/>
      <c r="AA89" s="29"/>
      <c r="AB89" s="29"/>
      <c r="AC89" s="30"/>
      <c r="AD89" s="28" t="s">
        <v>32</v>
      </c>
      <c r="AE89" s="29"/>
      <c r="AF89" s="29"/>
      <c r="AG89" s="29"/>
      <c r="AH89" s="29"/>
      <c r="AI89" s="29"/>
      <c r="AJ89" s="29"/>
      <c r="AK89" s="30"/>
      <c r="AL89" s="28" t="s">
        <v>33</v>
      </c>
      <c r="AM89" s="29"/>
      <c r="AN89" s="29"/>
      <c r="AO89" s="29"/>
      <c r="AP89" s="29"/>
      <c r="AQ89" s="29"/>
      <c r="AR89" s="29"/>
      <c r="AS89" s="30"/>
      <c r="AT89" s="28" t="s">
        <v>34</v>
      </c>
      <c r="AU89" s="29"/>
      <c r="AV89" s="29"/>
      <c r="AW89" s="29"/>
      <c r="AX89" s="29"/>
      <c r="AY89" s="29"/>
      <c r="AZ89" s="29"/>
      <c r="BA89" s="30"/>
      <c r="BB89" s="28" t="s">
        <v>35</v>
      </c>
      <c r="BC89" s="29"/>
      <c r="BD89" s="29"/>
      <c r="BE89" s="29"/>
      <c r="BF89" s="29"/>
      <c r="BG89" s="29"/>
      <c r="BH89" s="29"/>
      <c r="BI89" s="30"/>
      <c r="BJ89" s="28" t="s">
        <v>36</v>
      </c>
      <c r="BK89" s="29"/>
      <c r="BL89" s="29"/>
      <c r="BM89" s="29"/>
      <c r="BN89" s="29"/>
      <c r="BO89" s="29"/>
      <c r="BP89" s="29"/>
      <c r="BQ89" s="30"/>
      <c r="BR89" s="28" t="s">
        <v>37</v>
      </c>
      <c r="BS89" s="29"/>
      <c r="BT89" s="29"/>
      <c r="BU89" s="29"/>
      <c r="BV89" s="29"/>
      <c r="BW89" s="29"/>
      <c r="BX89" s="29"/>
      <c r="BY89" s="30"/>
      <c r="BZ89" s="28" t="s">
        <v>38</v>
      </c>
      <c r="CA89" s="29"/>
      <c r="CB89" s="29"/>
      <c r="CC89" s="29"/>
      <c r="CD89" s="29"/>
      <c r="CE89" s="29"/>
      <c r="CF89" s="29"/>
      <c r="CG89" s="30"/>
      <c r="CH89" s="28" t="s">
        <v>39</v>
      </c>
      <c r="CI89" s="29"/>
      <c r="CJ89" s="29"/>
      <c r="CK89" s="29"/>
      <c r="CL89" s="29"/>
      <c r="CM89" s="29"/>
      <c r="CN89" s="29"/>
      <c r="CO89" s="30"/>
      <c r="CP89" s="28" t="s">
        <v>40</v>
      </c>
      <c r="CQ89" s="29"/>
      <c r="CR89" s="29"/>
      <c r="CS89" s="29"/>
      <c r="CT89" s="29"/>
      <c r="CU89" s="29"/>
      <c r="CV89" s="29"/>
      <c r="CW89" s="30"/>
      <c r="CX89" s="28" t="s">
        <v>41</v>
      </c>
      <c r="CY89" s="29"/>
      <c r="CZ89" s="29"/>
      <c r="DA89" s="29"/>
      <c r="DB89" s="29"/>
      <c r="DC89" s="29"/>
      <c r="DD89" s="29"/>
      <c r="DE89" s="30"/>
      <c r="DF89" s="28" t="s">
        <v>42</v>
      </c>
      <c r="DG89" s="29"/>
      <c r="DH89" s="29"/>
      <c r="DI89" s="29"/>
      <c r="DJ89" s="29"/>
      <c r="DK89" s="29"/>
      <c r="DL89" s="29"/>
      <c r="DM89" s="30"/>
    </row>
    <row r="90" spans="1:117" ht="18.75" hidden="1">
      <c r="V90" s="28" t="s">
        <v>43</v>
      </c>
      <c r="W90" s="29"/>
      <c r="X90" s="29"/>
      <c r="Y90" s="30"/>
      <c r="Z90" s="28" t="s">
        <v>44</v>
      </c>
      <c r="AA90" s="29"/>
      <c r="AB90" s="29"/>
      <c r="AC90" s="30"/>
      <c r="AD90" s="28" t="s">
        <v>43</v>
      </c>
      <c r="AE90" s="29"/>
      <c r="AF90" s="29"/>
      <c r="AG90" s="30"/>
      <c r="AH90" s="28" t="s">
        <v>44</v>
      </c>
      <c r="AI90" s="29"/>
      <c r="AJ90" s="29"/>
      <c r="AK90" s="30"/>
      <c r="AL90" s="28" t="s">
        <v>43</v>
      </c>
      <c r="AM90" s="29"/>
      <c r="AN90" s="29"/>
      <c r="AO90" s="30"/>
      <c r="AP90" s="28" t="s">
        <v>44</v>
      </c>
      <c r="AQ90" s="29"/>
      <c r="AR90" s="29"/>
      <c r="AS90" s="30"/>
      <c r="AT90" s="28" t="s">
        <v>43</v>
      </c>
      <c r="AU90" s="29"/>
      <c r="AV90" s="29"/>
      <c r="AW90" s="30"/>
      <c r="AX90" s="28" t="s">
        <v>44</v>
      </c>
      <c r="AY90" s="29"/>
      <c r="AZ90" s="29"/>
      <c r="BA90" s="30"/>
      <c r="BB90" s="28" t="s">
        <v>43</v>
      </c>
      <c r="BC90" s="29"/>
      <c r="BD90" s="29"/>
      <c r="BE90" s="30"/>
      <c r="BF90" s="28" t="s">
        <v>44</v>
      </c>
      <c r="BG90" s="29"/>
      <c r="BH90" s="29"/>
      <c r="BI90" s="30"/>
      <c r="BJ90" s="28" t="s">
        <v>43</v>
      </c>
      <c r="BK90" s="29"/>
      <c r="BL90" s="29"/>
      <c r="BM90" s="30"/>
      <c r="BN90" s="28" t="s">
        <v>44</v>
      </c>
      <c r="BO90" s="29"/>
      <c r="BP90" s="29"/>
      <c r="BQ90" s="30"/>
      <c r="BR90" s="28" t="s">
        <v>43</v>
      </c>
      <c r="BS90" s="29"/>
      <c r="BT90" s="29"/>
      <c r="BU90" s="30"/>
      <c r="BV90" s="28" t="s">
        <v>44</v>
      </c>
      <c r="BW90" s="29"/>
      <c r="BX90" s="29"/>
      <c r="BY90" s="30"/>
      <c r="BZ90" s="28" t="s">
        <v>43</v>
      </c>
      <c r="CA90" s="29"/>
      <c r="CB90" s="29"/>
      <c r="CC90" s="30"/>
      <c r="CD90" s="28" t="s">
        <v>44</v>
      </c>
      <c r="CE90" s="29"/>
      <c r="CF90" s="29"/>
      <c r="CG90" s="30"/>
      <c r="CH90" s="28" t="s">
        <v>43</v>
      </c>
      <c r="CI90" s="29"/>
      <c r="CJ90" s="29"/>
      <c r="CK90" s="30"/>
      <c r="CL90" s="28" t="s">
        <v>44</v>
      </c>
      <c r="CM90" s="29"/>
      <c r="CN90" s="29"/>
      <c r="CO90" s="30"/>
      <c r="CP90" s="28" t="s">
        <v>43</v>
      </c>
      <c r="CQ90" s="29"/>
      <c r="CR90" s="29"/>
      <c r="CS90" s="30"/>
      <c r="CT90" s="28" t="s">
        <v>44</v>
      </c>
      <c r="CU90" s="29"/>
      <c r="CV90" s="29"/>
      <c r="CW90" s="30"/>
      <c r="CX90" s="28" t="s">
        <v>43</v>
      </c>
      <c r="CY90" s="29"/>
      <c r="CZ90" s="29"/>
      <c r="DA90" s="30"/>
      <c r="DB90" s="28" t="s">
        <v>44</v>
      </c>
      <c r="DC90" s="29"/>
      <c r="DD90" s="29"/>
      <c r="DE90" s="30"/>
      <c r="DF90" s="28" t="s">
        <v>43</v>
      </c>
      <c r="DG90" s="29"/>
      <c r="DH90" s="29"/>
      <c r="DI90" s="30"/>
      <c r="DJ90" s="28" t="s">
        <v>44</v>
      </c>
      <c r="DK90" s="29"/>
      <c r="DL90" s="29"/>
      <c r="DM90" s="30"/>
    </row>
    <row r="91" spans="1:117" ht="18.75" hidden="1">
      <c r="U91" s="4">
        <f>$G$102</f>
        <v>0.1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113.43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54.99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31.9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28.54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3.36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26.54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7.05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0.28999999999999998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58.35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11.343000000000002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5.4990000000000006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3.19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2.8540000000000001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0.33600000000000002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2.6539999999999999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0.70500000000000007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2.8999999999999998E-2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5.8350000000000009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220.89884000000001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220.89884000000001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169.80912000000001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32.697500000000005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22.321820000000002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10.375680000000001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18.392219999999998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180.1848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232.24184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175.30812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35.887500000000003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25.175820000000002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10.711680000000001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21.046219999999998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0.70500000000000007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2.8999999999999998E-2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186.0198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191.60039400000002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191.60039400000002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423.84223400000002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175.30812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35.887500000000003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25.175820000000002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10.711680000000001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21.046219999999998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0.70500000000000007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2.8999999999999998E-2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186.0198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133.934256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133.934256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557.77648999999997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175.30812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35.887500000000003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25.175820000000002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10.711680000000001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21.046219999999998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0.70500000000000007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2.8999999999999998E-2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186.0198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111.55529799999999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111.55529799999999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669.33178799999996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175.30812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35.887500000000003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25.175820000000002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10.711680000000001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21.046219999999998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0.70500000000000007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2.8999999999999998E-2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186.0198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0.1</f>
        <v>0.1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54.99</v>
      </c>
      <c r="I103" s="8">
        <v>1</v>
      </c>
      <c r="J103" s="10">
        <f>$AL$93+$AP$93+$AM$93+$AQ$93+$AN$93+$AR$93+$AO$93+$AS$93</f>
        <v>5.4990000000000006</v>
      </c>
      <c r="K103" s="8">
        <v>31.88</v>
      </c>
      <c r="L103" s="10">
        <f>$AL$99+$AP$99+$AM$99+$AQ$99+$AN$99+$AR$99+$AO$99+$AS$99</f>
        <v>175.30812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31.9</v>
      </c>
      <c r="I104" s="8"/>
      <c r="J104" s="10">
        <f>$AT$93+$AX$93+$AU$93+$AY$93+$AV$93+$AZ$93+$AW$93+$BA$93</f>
        <v>3.19</v>
      </c>
      <c r="K104" s="8">
        <v>11.25</v>
      </c>
      <c r="L104" s="10">
        <f>$AT$99+$AX$99+$AU$99+$AY$99+$AV$99+$AZ$99+$AW$99+$BA$99</f>
        <v>35.887500000000003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3.36</v>
      </c>
      <c r="I105" s="8">
        <v>1</v>
      </c>
      <c r="J105" s="10">
        <f>$BJ$93+$BN$93+$BK$93+$BO$93+$BL$93+$BP$93+$BM$93+$BQ$93</f>
        <v>0.33600000000000002</v>
      </c>
      <c r="K105" s="8">
        <v>31.88</v>
      </c>
      <c r="L105" s="10">
        <f>$BJ$99+$BN$99+$BK$99+$BO$99+$BL$99+$BP$99+$BM$99+$BQ$99</f>
        <v>10.711680000000001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26.54</v>
      </c>
      <c r="I106" s="8"/>
      <c r="J106" s="10">
        <f>$BR$93+$BV$93+$BS$93+$BW$93+$BT$93+$BX$93+$BU$93+$BY$93</f>
        <v>2.6539999999999999</v>
      </c>
      <c r="K106" s="8">
        <v>7.93</v>
      </c>
      <c r="L106" s="10">
        <f>$BR$99+$BV$99+$BS$99+$BW$99+$BT$99+$BX$99+$BU$99+$BY$99</f>
        <v>21.046219999999998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7.05</v>
      </c>
      <c r="F107" s="8">
        <v>1</v>
      </c>
      <c r="G107" s="12">
        <f>$CH$93+$CL$93+$CI$93+$CM$93+$CJ$93+$CN$93+$CK$93+$CO$93</f>
        <v>0.70500000000000007</v>
      </c>
    </row>
    <row r="108" spans="1:117" ht="12">
      <c r="A108" s="1"/>
      <c r="B108" s="1"/>
      <c r="C108" s="1" t="s">
        <v>90</v>
      </c>
      <c r="D108" s="8" t="s">
        <v>69</v>
      </c>
      <c r="E108" s="12">
        <f>($CP$92+$CT$92+$CQ$92+$CU$92+$CR$92+$CV$92+$CS$92+$CW$92)/1</f>
        <v>0.28999999999999998</v>
      </c>
      <c r="F108" s="8">
        <v>1</v>
      </c>
      <c r="G108" s="12">
        <f>$CP$93+$CT$93+$CQ$93+$CU$93+$CR$93+$CV$93+$CS$93+$CW$93</f>
        <v>2.8999999999999998E-2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113.43</v>
      </c>
      <c r="I109" s="8"/>
      <c r="J109" s="10">
        <f>$AD$93+$AH$93+$AE$93+$AI$93+$AF$93+$AJ$93+$AG$93+$AK$93</f>
        <v>11.343000000000002</v>
      </c>
      <c r="K109" s="8"/>
      <c r="L109" s="10">
        <f>$AD$95+$AH$95+$AE$95+$AI$95+$AF$95+$AJ$95+$AG$95+$AK$95</f>
        <v>232.24184</v>
      </c>
      <c r="M109" s="11" t="s">
        <v>71</v>
      </c>
    </row>
    <row r="110" spans="1:117" ht="12">
      <c r="A110" s="1"/>
      <c r="B110" s="1"/>
      <c r="C110" s="1" t="s">
        <v>41</v>
      </c>
      <c r="D110" s="7"/>
      <c r="E110" s="7"/>
      <c r="F110" s="7"/>
      <c r="G110" s="7"/>
      <c r="H110" s="9"/>
      <c r="I110" s="8"/>
      <c r="J110" s="10">
        <f>$CX$93+$DB$93+$CY$93+$DC$93+$CZ$93+$DD$93+$DA$93+$DE$93</f>
        <v>5.8350000000000009</v>
      </c>
      <c r="K110" s="8"/>
      <c r="L110" s="10">
        <f>$CX$95+$DB$95+$CY$95+$DC$95+$CZ$95+$DD$95+$DA$95+$DE$95</f>
        <v>186.0198</v>
      </c>
      <c r="M110" s="11" t="s">
        <v>72</v>
      </c>
    </row>
    <row r="111" spans="1:117" ht="48">
      <c r="A111" s="1"/>
      <c r="B111" s="1" t="s">
        <v>73</v>
      </c>
      <c r="C111" s="1" t="s">
        <v>74</v>
      </c>
      <c r="D111" s="8" t="s">
        <v>75</v>
      </c>
      <c r="E111" s="8">
        <v>103</v>
      </c>
      <c r="F111" s="8"/>
      <c r="G111" s="8">
        <v>103</v>
      </c>
      <c r="H111" s="9"/>
      <c r="I111" s="8"/>
      <c r="J111" s="10">
        <f>$G111/100*(J110)</f>
        <v>6.0100500000000014</v>
      </c>
      <c r="K111" s="8"/>
      <c r="L111" s="10">
        <f>$G111/100*(L110)</f>
        <v>191.60039400000002</v>
      </c>
      <c r="M111" s="11" t="s">
        <v>76</v>
      </c>
    </row>
    <row r="112" spans="1:117" ht="48">
      <c r="A112" s="1"/>
      <c r="B112" s="1" t="s">
        <v>77</v>
      </c>
      <c r="C112" s="1" t="s">
        <v>78</v>
      </c>
      <c r="D112" s="8" t="s">
        <v>75</v>
      </c>
      <c r="E112" s="8">
        <v>72</v>
      </c>
      <c r="F112" s="8"/>
      <c r="G112" s="8">
        <v>72</v>
      </c>
      <c r="H112" s="9"/>
      <c r="I112" s="8"/>
      <c r="J112" s="10">
        <f>$G112/100*(J110)</f>
        <v>4.2012</v>
      </c>
      <c r="K112" s="8"/>
      <c r="L112" s="10">
        <f>$G112/100*(L110)</f>
        <v>133.934256</v>
      </c>
      <c r="M112" s="11" t="s">
        <v>79</v>
      </c>
    </row>
    <row r="113" spans="1:117" ht="12">
      <c r="A113" s="13"/>
      <c r="B113" s="13"/>
      <c r="C113" s="13" t="s">
        <v>80</v>
      </c>
      <c r="D113" s="13"/>
      <c r="E113" s="13"/>
      <c r="F113" s="13"/>
      <c r="G113" s="13"/>
      <c r="H113" s="13"/>
      <c r="I113" s="13"/>
      <c r="J113" s="14">
        <f>SUMIF($M$109:$M112,"пз",J$109:J112)+SUMIF($M$109:$M112,"об_",J$109:J112)+SUMIF($M$109:$M112,"нр",J$109:J112)+SUMIF($M$109:$M112,"сп",J$109:J112)+SUMIF($M$109:$M112,"проч_",J$109:J112)</f>
        <v>21.554250000000003</v>
      </c>
      <c r="K113" s="13"/>
      <c r="L113" s="14">
        <f>SUMIF($M$109:$M112,"пз",L$109:L112)+SUMIF($M$109:$M112,"об_",L$109:L112)+SUMIF($M$109:$M112,"нр",L$109:L112)+SUMIF($M$109:$M112,"сп",L$109:L112)+SUMIF($M$109:$M112,"проч_",L$109:L112)</f>
        <v>557.77648999999997</v>
      </c>
      <c r="M113" s="11" t="s">
        <v>81</v>
      </c>
      <c r="N113" s="11" t="s">
        <v>45</v>
      </c>
    </row>
    <row r="114" spans="1:117" ht="18.75" hidden="1">
      <c r="V114" s="28" t="s">
        <v>31</v>
      </c>
      <c r="W114" s="29"/>
      <c r="X114" s="29"/>
      <c r="Y114" s="29"/>
      <c r="Z114" s="29"/>
      <c r="AA114" s="29"/>
      <c r="AB114" s="29"/>
      <c r="AC114" s="30"/>
      <c r="AD114" s="28" t="s">
        <v>32</v>
      </c>
      <c r="AE114" s="29"/>
      <c r="AF114" s="29"/>
      <c r="AG114" s="29"/>
      <c r="AH114" s="29"/>
      <c r="AI114" s="29"/>
      <c r="AJ114" s="29"/>
      <c r="AK114" s="30"/>
      <c r="AL114" s="28" t="s">
        <v>33</v>
      </c>
      <c r="AM114" s="29"/>
      <c r="AN114" s="29"/>
      <c r="AO114" s="29"/>
      <c r="AP114" s="29"/>
      <c r="AQ114" s="29"/>
      <c r="AR114" s="29"/>
      <c r="AS114" s="30"/>
      <c r="AT114" s="28" t="s">
        <v>34</v>
      </c>
      <c r="AU114" s="29"/>
      <c r="AV114" s="29"/>
      <c r="AW114" s="29"/>
      <c r="AX114" s="29"/>
      <c r="AY114" s="29"/>
      <c r="AZ114" s="29"/>
      <c r="BA114" s="30"/>
      <c r="BB114" s="28" t="s">
        <v>35</v>
      </c>
      <c r="BC114" s="29"/>
      <c r="BD114" s="29"/>
      <c r="BE114" s="29"/>
      <c r="BF114" s="29"/>
      <c r="BG114" s="29"/>
      <c r="BH114" s="29"/>
      <c r="BI114" s="30"/>
      <c r="BJ114" s="28" t="s">
        <v>36</v>
      </c>
      <c r="BK114" s="29"/>
      <c r="BL114" s="29"/>
      <c r="BM114" s="29"/>
      <c r="BN114" s="29"/>
      <c r="BO114" s="29"/>
      <c r="BP114" s="29"/>
      <c r="BQ114" s="30"/>
      <c r="BR114" s="28" t="s">
        <v>37</v>
      </c>
      <c r="BS114" s="29"/>
      <c r="BT114" s="29"/>
      <c r="BU114" s="29"/>
      <c r="BV114" s="29"/>
      <c r="BW114" s="29"/>
      <c r="BX114" s="29"/>
      <c r="BY114" s="30"/>
      <c r="BZ114" s="28" t="s">
        <v>38</v>
      </c>
      <c r="CA114" s="29"/>
      <c r="CB114" s="29"/>
      <c r="CC114" s="29"/>
      <c r="CD114" s="29"/>
      <c r="CE114" s="29"/>
      <c r="CF114" s="29"/>
      <c r="CG114" s="30"/>
      <c r="CH114" s="28" t="s">
        <v>39</v>
      </c>
      <c r="CI114" s="29"/>
      <c r="CJ114" s="29"/>
      <c r="CK114" s="29"/>
      <c r="CL114" s="29"/>
      <c r="CM114" s="29"/>
      <c r="CN114" s="29"/>
      <c r="CO114" s="30"/>
      <c r="CP114" s="28" t="s">
        <v>40</v>
      </c>
      <c r="CQ114" s="29"/>
      <c r="CR114" s="29"/>
      <c r="CS114" s="29"/>
      <c r="CT114" s="29"/>
      <c r="CU114" s="29"/>
      <c r="CV114" s="29"/>
      <c r="CW114" s="30"/>
      <c r="CX114" s="28" t="s">
        <v>41</v>
      </c>
      <c r="CY114" s="29"/>
      <c r="CZ114" s="29"/>
      <c r="DA114" s="29"/>
      <c r="DB114" s="29"/>
      <c r="DC114" s="29"/>
      <c r="DD114" s="29"/>
      <c r="DE114" s="30"/>
      <c r="DF114" s="28" t="s">
        <v>42</v>
      </c>
      <c r="DG114" s="29"/>
      <c r="DH114" s="29"/>
      <c r="DI114" s="29"/>
      <c r="DJ114" s="29"/>
      <c r="DK114" s="29"/>
      <c r="DL114" s="29"/>
      <c r="DM114" s="30"/>
    </row>
    <row r="115" spans="1:117" ht="18.75" hidden="1">
      <c r="V115" s="28" t="s">
        <v>43</v>
      </c>
      <c r="W115" s="29"/>
      <c r="X115" s="29"/>
      <c r="Y115" s="30"/>
      <c r="Z115" s="28" t="s">
        <v>44</v>
      </c>
      <c r="AA115" s="29"/>
      <c r="AB115" s="29"/>
      <c r="AC115" s="30"/>
      <c r="AD115" s="28" t="s">
        <v>43</v>
      </c>
      <c r="AE115" s="29"/>
      <c r="AF115" s="29"/>
      <c r="AG115" s="30"/>
      <c r="AH115" s="28" t="s">
        <v>44</v>
      </c>
      <c r="AI115" s="29"/>
      <c r="AJ115" s="29"/>
      <c r="AK115" s="30"/>
      <c r="AL115" s="28" t="s">
        <v>43</v>
      </c>
      <c r="AM115" s="29"/>
      <c r="AN115" s="29"/>
      <c r="AO115" s="30"/>
      <c r="AP115" s="28" t="s">
        <v>44</v>
      </c>
      <c r="AQ115" s="29"/>
      <c r="AR115" s="29"/>
      <c r="AS115" s="30"/>
      <c r="AT115" s="28" t="s">
        <v>43</v>
      </c>
      <c r="AU115" s="29"/>
      <c r="AV115" s="29"/>
      <c r="AW115" s="30"/>
      <c r="AX115" s="28" t="s">
        <v>44</v>
      </c>
      <c r="AY115" s="29"/>
      <c r="AZ115" s="29"/>
      <c r="BA115" s="30"/>
      <c r="BB115" s="28" t="s">
        <v>43</v>
      </c>
      <c r="BC115" s="29"/>
      <c r="BD115" s="29"/>
      <c r="BE115" s="30"/>
      <c r="BF115" s="28" t="s">
        <v>44</v>
      </c>
      <c r="BG115" s="29"/>
      <c r="BH115" s="29"/>
      <c r="BI115" s="30"/>
      <c r="BJ115" s="28" t="s">
        <v>43</v>
      </c>
      <c r="BK115" s="29"/>
      <c r="BL115" s="29"/>
      <c r="BM115" s="30"/>
      <c r="BN115" s="28" t="s">
        <v>44</v>
      </c>
      <c r="BO115" s="29"/>
      <c r="BP115" s="29"/>
      <c r="BQ115" s="30"/>
      <c r="BR115" s="28" t="s">
        <v>43</v>
      </c>
      <c r="BS115" s="29"/>
      <c r="BT115" s="29"/>
      <c r="BU115" s="30"/>
      <c r="BV115" s="28" t="s">
        <v>44</v>
      </c>
      <c r="BW115" s="29"/>
      <c r="BX115" s="29"/>
      <c r="BY115" s="30"/>
      <c r="BZ115" s="28" t="s">
        <v>43</v>
      </c>
      <c r="CA115" s="29"/>
      <c r="CB115" s="29"/>
      <c r="CC115" s="30"/>
      <c r="CD115" s="28" t="s">
        <v>44</v>
      </c>
      <c r="CE115" s="29"/>
      <c r="CF115" s="29"/>
      <c r="CG115" s="30"/>
      <c r="CH115" s="28" t="s">
        <v>43</v>
      </c>
      <c r="CI115" s="29"/>
      <c r="CJ115" s="29"/>
      <c r="CK115" s="30"/>
      <c r="CL115" s="28" t="s">
        <v>44</v>
      </c>
      <c r="CM115" s="29"/>
      <c r="CN115" s="29"/>
      <c r="CO115" s="30"/>
      <c r="CP115" s="28" t="s">
        <v>43</v>
      </c>
      <c r="CQ115" s="29"/>
      <c r="CR115" s="29"/>
      <c r="CS115" s="30"/>
      <c r="CT115" s="28" t="s">
        <v>44</v>
      </c>
      <c r="CU115" s="29"/>
      <c r="CV115" s="29"/>
      <c r="CW115" s="30"/>
      <c r="CX115" s="28" t="s">
        <v>43</v>
      </c>
      <c r="CY115" s="29"/>
      <c r="CZ115" s="29"/>
      <c r="DA115" s="30"/>
      <c r="DB115" s="28" t="s">
        <v>44</v>
      </c>
      <c r="DC115" s="29"/>
      <c r="DD115" s="29"/>
      <c r="DE115" s="30"/>
      <c r="DF115" s="28" t="s">
        <v>43</v>
      </c>
      <c r="DG115" s="29"/>
      <c r="DH115" s="29"/>
      <c r="DI115" s="30"/>
      <c r="DJ115" s="28" t="s">
        <v>44</v>
      </c>
      <c r="DK115" s="29"/>
      <c r="DL115" s="29"/>
      <c r="DM115" s="30"/>
    </row>
    <row r="116" spans="1:117" ht="18.75" hidden="1"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T117" s="3" t="s">
        <v>51</v>
      </c>
      <c r="U117" s="3" t="s">
        <v>52</v>
      </c>
      <c r="AD117" s="5">
        <f t="shared" ref="AD117:BI117" si="63">SUMIFS(AD$1:AD$116,$U$1:$U$116,"ЗАГР",$T$1:$T$116,"20000101",$S$1:$S$116,"Р")</f>
        <v>184.62199999999999</v>
      </c>
      <c r="AE117" s="5">
        <f t="shared" si="63"/>
        <v>0</v>
      </c>
      <c r="AF117" s="5">
        <f t="shared" si="63"/>
        <v>0</v>
      </c>
      <c r="AG117" s="5">
        <f t="shared" si="63"/>
        <v>0</v>
      </c>
      <c r="AH117" s="5">
        <f t="shared" si="63"/>
        <v>0</v>
      </c>
      <c r="AI117" s="5">
        <f t="shared" si="63"/>
        <v>0</v>
      </c>
      <c r="AJ117" s="5">
        <f t="shared" si="63"/>
        <v>0</v>
      </c>
      <c r="AK117" s="5">
        <f t="shared" si="63"/>
        <v>0</v>
      </c>
      <c r="AL117" s="5">
        <f t="shared" si="63"/>
        <v>18.654000000000003</v>
      </c>
      <c r="AM117" s="5">
        <f t="shared" si="63"/>
        <v>0</v>
      </c>
      <c r="AN117" s="5">
        <f t="shared" si="63"/>
        <v>0</v>
      </c>
      <c r="AO117" s="5">
        <f t="shared" si="63"/>
        <v>0</v>
      </c>
      <c r="AP117" s="5">
        <f t="shared" si="63"/>
        <v>0</v>
      </c>
      <c r="AQ117" s="5">
        <f t="shared" si="63"/>
        <v>0</v>
      </c>
      <c r="AR117" s="5">
        <f t="shared" si="63"/>
        <v>0</v>
      </c>
      <c r="AS117" s="5">
        <f t="shared" si="63"/>
        <v>0</v>
      </c>
      <c r="AT117" s="5">
        <f t="shared" si="63"/>
        <v>6.16</v>
      </c>
      <c r="AU117" s="5">
        <f t="shared" si="63"/>
        <v>0</v>
      </c>
      <c r="AV117" s="5">
        <f t="shared" si="63"/>
        <v>0</v>
      </c>
      <c r="AW117" s="5">
        <f t="shared" si="63"/>
        <v>0</v>
      </c>
      <c r="AX117" s="5">
        <f t="shared" si="63"/>
        <v>0</v>
      </c>
      <c r="AY117" s="5">
        <f t="shared" si="63"/>
        <v>0</v>
      </c>
      <c r="AZ117" s="5">
        <f t="shared" si="63"/>
        <v>0</v>
      </c>
      <c r="BA117" s="5">
        <f t="shared" si="63"/>
        <v>0</v>
      </c>
      <c r="BB117" s="5">
        <f t="shared" si="63"/>
        <v>5.5110000000000001</v>
      </c>
      <c r="BC117" s="5">
        <f t="shared" si="63"/>
        <v>0</v>
      </c>
      <c r="BD117" s="5">
        <f t="shared" si="63"/>
        <v>0</v>
      </c>
      <c r="BE117" s="5">
        <f t="shared" si="63"/>
        <v>0</v>
      </c>
      <c r="BF117" s="5">
        <f t="shared" si="63"/>
        <v>0</v>
      </c>
      <c r="BG117" s="5">
        <f t="shared" si="63"/>
        <v>0</v>
      </c>
      <c r="BH117" s="5">
        <f t="shared" si="63"/>
        <v>0</v>
      </c>
      <c r="BI117" s="5">
        <f t="shared" si="63"/>
        <v>0</v>
      </c>
      <c r="BJ117" s="5">
        <f t="shared" ref="BJ117:CO117" si="64">SUMIFS(BJ$1:BJ$116,$U$1:$U$116,"ЗАГР",$T$1:$T$116,"20000101",$S$1:$S$116,"Р")</f>
        <v>0.64900000000000002</v>
      </c>
      <c r="BK117" s="5">
        <f t="shared" si="64"/>
        <v>0</v>
      </c>
      <c r="BL117" s="5">
        <f t="shared" si="64"/>
        <v>0</v>
      </c>
      <c r="BM117" s="5">
        <f t="shared" si="64"/>
        <v>0</v>
      </c>
      <c r="BN117" s="5">
        <f t="shared" si="64"/>
        <v>0</v>
      </c>
      <c r="BO117" s="5">
        <f t="shared" si="64"/>
        <v>0</v>
      </c>
      <c r="BP117" s="5">
        <f t="shared" si="64"/>
        <v>0</v>
      </c>
      <c r="BQ117" s="5">
        <f t="shared" si="64"/>
        <v>0</v>
      </c>
      <c r="BR117" s="5">
        <f t="shared" si="64"/>
        <v>159.80799999999999</v>
      </c>
      <c r="BS117" s="5">
        <f t="shared" si="64"/>
        <v>0</v>
      </c>
      <c r="BT117" s="5">
        <f t="shared" si="64"/>
        <v>0</v>
      </c>
      <c r="BU117" s="5">
        <f t="shared" si="64"/>
        <v>0</v>
      </c>
      <c r="BV117" s="5">
        <f t="shared" si="64"/>
        <v>0</v>
      </c>
      <c r="BW117" s="5">
        <f t="shared" si="64"/>
        <v>0</v>
      </c>
      <c r="BX117" s="5">
        <f t="shared" si="64"/>
        <v>0</v>
      </c>
      <c r="BY117" s="5">
        <f t="shared" si="64"/>
        <v>0</v>
      </c>
      <c r="BZ117" s="5">
        <f t="shared" si="64"/>
        <v>0</v>
      </c>
      <c r="CA117" s="5">
        <f t="shared" si="64"/>
        <v>0</v>
      </c>
      <c r="CB117" s="5">
        <f t="shared" si="64"/>
        <v>0</v>
      </c>
      <c r="CC117" s="5">
        <f t="shared" si="64"/>
        <v>0</v>
      </c>
      <c r="CD117" s="5">
        <f t="shared" si="64"/>
        <v>0</v>
      </c>
      <c r="CE117" s="5">
        <f t="shared" si="64"/>
        <v>0</v>
      </c>
      <c r="CF117" s="5">
        <f t="shared" si="64"/>
        <v>0</v>
      </c>
      <c r="CG117" s="5">
        <f t="shared" si="64"/>
        <v>0</v>
      </c>
      <c r="CH117" s="5">
        <f t="shared" si="64"/>
        <v>2.2000000000000002</v>
      </c>
      <c r="CI117" s="5">
        <f t="shared" si="64"/>
        <v>0</v>
      </c>
      <c r="CJ117" s="5">
        <f t="shared" si="64"/>
        <v>0</v>
      </c>
      <c r="CK117" s="5">
        <f t="shared" si="64"/>
        <v>0</v>
      </c>
      <c r="CL117" s="5">
        <f t="shared" si="64"/>
        <v>0</v>
      </c>
      <c r="CM117" s="5">
        <f t="shared" si="64"/>
        <v>0</v>
      </c>
      <c r="CN117" s="5">
        <f t="shared" si="64"/>
        <v>0</v>
      </c>
      <c r="CO117" s="5">
        <f t="shared" si="64"/>
        <v>0</v>
      </c>
      <c r="CP117" s="5">
        <f t="shared" ref="CP117:DM117" si="65">SUMIFS(CP$1:CP$116,$U$1:$U$116,"ЗАГР",$T$1:$T$116,"20000101",$S$1:$S$116,"Р")</f>
        <v>5.6000000000000001E-2</v>
      </c>
      <c r="CQ117" s="5">
        <f t="shared" si="65"/>
        <v>0</v>
      </c>
      <c r="CR117" s="5">
        <f t="shared" si="65"/>
        <v>0</v>
      </c>
      <c r="CS117" s="5">
        <f t="shared" si="65"/>
        <v>0</v>
      </c>
      <c r="CT117" s="5">
        <f t="shared" si="65"/>
        <v>0</v>
      </c>
      <c r="CU117" s="5">
        <f t="shared" si="65"/>
        <v>0</v>
      </c>
      <c r="CV117" s="5">
        <f t="shared" si="65"/>
        <v>0</v>
      </c>
      <c r="CW117" s="5">
        <f t="shared" si="65"/>
        <v>0</v>
      </c>
      <c r="CX117" s="5">
        <f t="shared" si="65"/>
        <v>19.303000000000001</v>
      </c>
      <c r="CY117" s="5">
        <f t="shared" si="65"/>
        <v>0</v>
      </c>
      <c r="CZ117" s="5">
        <f t="shared" si="65"/>
        <v>0</v>
      </c>
      <c r="DA117" s="5">
        <f t="shared" si="65"/>
        <v>0</v>
      </c>
      <c r="DB117" s="5">
        <f t="shared" si="65"/>
        <v>0</v>
      </c>
      <c r="DC117" s="5">
        <f t="shared" si="65"/>
        <v>0</v>
      </c>
      <c r="DD117" s="5">
        <f t="shared" si="65"/>
        <v>0</v>
      </c>
      <c r="DE117" s="5">
        <f t="shared" si="65"/>
        <v>0</v>
      </c>
      <c r="DF117" s="5">
        <f t="shared" si="65"/>
        <v>0</v>
      </c>
      <c r="DG117" s="5">
        <f t="shared" si="65"/>
        <v>0</v>
      </c>
      <c r="DH117" s="5">
        <f t="shared" si="65"/>
        <v>0</v>
      </c>
      <c r="DI117" s="5">
        <f t="shared" si="65"/>
        <v>0</v>
      </c>
      <c r="DJ117" s="5">
        <f t="shared" si="65"/>
        <v>0</v>
      </c>
      <c r="DK117" s="5">
        <f t="shared" si="65"/>
        <v>0</v>
      </c>
      <c r="DL117" s="5">
        <f t="shared" si="65"/>
        <v>0</v>
      </c>
      <c r="DM117" s="5">
        <f t="shared" si="65"/>
        <v>0</v>
      </c>
    </row>
    <row r="118" spans="1:117" ht="18.75" hidden="1">
      <c r="T118" s="3" t="s">
        <v>53</v>
      </c>
      <c r="U118" s="3" t="s">
        <v>54</v>
      </c>
      <c r="V118" s="5">
        <f t="shared" ref="V118:BA118" si="66">SUMIFS(V$1:V$116,$U$1:$U$116,"ИНД00",$T$1:$T$116,"20220801",$S$1:$S$116,"Р")</f>
        <v>1746.6449600000001</v>
      </c>
      <c r="W118" s="5">
        <f t="shared" si="66"/>
        <v>0</v>
      </c>
      <c r="X118" s="5">
        <f t="shared" si="66"/>
        <v>0</v>
      </c>
      <c r="Y118" s="5">
        <f t="shared" si="66"/>
        <v>0</v>
      </c>
      <c r="Z118" s="5">
        <f t="shared" si="66"/>
        <v>0</v>
      </c>
      <c r="AA118" s="5">
        <f t="shared" si="66"/>
        <v>0</v>
      </c>
      <c r="AB118" s="5">
        <f t="shared" si="66"/>
        <v>0</v>
      </c>
      <c r="AC118" s="5">
        <f t="shared" si="66"/>
        <v>0</v>
      </c>
      <c r="AD118" s="5">
        <f t="shared" si="66"/>
        <v>1746.6449600000001</v>
      </c>
      <c r="AE118" s="5">
        <f t="shared" si="66"/>
        <v>0</v>
      </c>
      <c r="AF118" s="5">
        <f t="shared" si="66"/>
        <v>0</v>
      </c>
      <c r="AG118" s="5">
        <f t="shared" si="66"/>
        <v>0</v>
      </c>
      <c r="AH118" s="5">
        <f t="shared" si="66"/>
        <v>0</v>
      </c>
      <c r="AI118" s="5">
        <f t="shared" si="66"/>
        <v>0</v>
      </c>
      <c r="AJ118" s="5">
        <f t="shared" si="66"/>
        <v>0</v>
      </c>
      <c r="AK118" s="5">
        <f t="shared" si="66"/>
        <v>0</v>
      </c>
      <c r="AL118" s="5">
        <f t="shared" si="66"/>
        <v>576.03552000000002</v>
      </c>
      <c r="AM118" s="5">
        <f t="shared" si="66"/>
        <v>0</v>
      </c>
      <c r="AN118" s="5">
        <f t="shared" si="66"/>
        <v>0</v>
      </c>
      <c r="AO118" s="5">
        <f t="shared" si="66"/>
        <v>0</v>
      </c>
      <c r="AP118" s="5">
        <f t="shared" si="66"/>
        <v>0</v>
      </c>
      <c r="AQ118" s="5">
        <f t="shared" si="66"/>
        <v>0</v>
      </c>
      <c r="AR118" s="5">
        <f t="shared" si="66"/>
        <v>0</v>
      </c>
      <c r="AS118" s="5">
        <f t="shared" si="66"/>
        <v>0</v>
      </c>
      <c r="AT118" s="5">
        <f t="shared" si="66"/>
        <v>63.140000000000008</v>
      </c>
      <c r="AU118" s="5">
        <f t="shared" si="66"/>
        <v>0</v>
      </c>
      <c r="AV118" s="5">
        <f t="shared" si="66"/>
        <v>0</v>
      </c>
      <c r="AW118" s="5">
        <f t="shared" si="66"/>
        <v>0</v>
      </c>
      <c r="AX118" s="5">
        <f t="shared" si="66"/>
        <v>0</v>
      </c>
      <c r="AY118" s="5">
        <f t="shared" si="66"/>
        <v>0</v>
      </c>
      <c r="AZ118" s="5">
        <f t="shared" si="66"/>
        <v>0</v>
      </c>
      <c r="BA118" s="5">
        <f t="shared" si="66"/>
        <v>0</v>
      </c>
      <c r="BB118" s="5">
        <f t="shared" ref="BB118:CG118" si="67">SUMIFS(BB$1:BB$116,$U$1:$U$116,"ИНД00",$T$1:$T$116,"20220801",$S$1:$S$116,"Р")</f>
        <v>43.098880000000008</v>
      </c>
      <c r="BC118" s="5">
        <f t="shared" si="67"/>
        <v>0</v>
      </c>
      <c r="BD118" s="5">
        <f t="shared" si="67"/>
        <v>0</v>
      </c>
      <c r="BE118" s="5">
        <f t="shared" si="67"/>
        <v>0</v>
      </c>
      <c r="BF118" s="5">
        <f t="shared" si="67"/>
        <v>0</v>
      </c>
      <c r="BG118" s="5">
        <f t="shared" si="67"/>
        <v>0</v>
      </c>
      <c r="BH118" s="5">
        <f t="shared" si="67"/>
        <v>0</v>
      </c>
      <c r="BI118" s="5">
        <f t="shared" si="67"/>
        <v>0</v>
      </c>
      <c r="BJ118" s="5">
        <f t="shared" si="67"/>
        <v>20.041119999999999</v>
      </c>
      <c r="BK118" s="5">
        <f t="shared" si="67"/>
        <v>0</v>
      </c>
      <c r="BL118" s="5">
        <f t="shared" si="67"/>
        <v>0</v>
      </c>
      <c r="BM118" s="5">
        <f t="shared" si="67"/>
        <v>0</v>
      </c>
      <c r="BN118" s="5">
        <f t="shared" si="67"/>
        <v>0</v>
      </c>
      <c r="BO118" s="5">
        <f t="shared" si="67"/>
        <v>0</v>
      </c>
      <c r="BP118" s="5">
        <f t="shared" si="67"/>
        <v>0</v>
      </c>
      <c r="BQ118" s="5">
        <f t="shared" si="67"/>
        <v>0</v>
      </c>
      <c r="BR118" s="5">
        <f t="shared" si="67"/>
        <v>1107.4694400000001</v>
      </c>
      <c r="BS118" s="5">
        <f t="shared" si="67"/>
        <v>0</v>
      </c>
      <c r="BT118" s="5">
        <f t="shared" si="67"/>
        <v>0</v>
      </c>
      <c r="BU118" s="5">
        <f t="shared" si="67"/>
        <v>0</v>
      </c>
      <c r="BV118" s="5">
        <f t="shared" si="67"/>
        <v>0</v>
      </c>
      <c r="BW118" s="5">
        <f t="shared" si="67"/>
        <v>0</v>
      </c>
      <c r="BX118" s="5">
        <f t="shared" si="67"/>
        <v>0</v>
      </c>
      <c r="BY118" s="5">
        <f t="shared" si="67"/>
        <v>0</v>
      </c>
      <c r="BZ118" s="5">
        <f t="shared" si="67"/>
        <v>0</v>
      </c>
      <c r="CA118" s="5">
        <f t="shared" si="67"/>
        <v>0</v>
      </c>
      <c r="CB118" s="5">
        <f t="shared" si="67"/>
        <v>0</v>
      </c>
      <c r="CC118" s="5">
        <f t="shared" si="67"/>
        <v>0</v>
      </c>
      <c r="CD118" s="5">
        <f t="shared" si="67"/>
        <v>0</v>
      </c>
      <c r="CE118" s="5">
        <f t="shared" si="67"/>
        <v>0</v>
      </c>
      <c r="CF118" s="5">
        <f t="shared" si="67"/>
        <v>0</v>
      </c>
      <c r="CG118" s="5">
        <f t="shared" si="67"/>
        <v>0</v>
      </c>
      <c r="CH118" s="5">
        <f t="shared" ref="CH118:DM118" si="68">SUMIFS(CH$1:CH$116,$U$1:$U$116,"ИНД00",$T$1:$T$116,"20220801",$S$1:$S$116,"Р")</f>
        <v>0</v>
      </c>
      <c r="CI118" s="5">
        <f t="shared" si="68"/>
        <v>0</v>
      </c>
      <c r="CJ118" s="5">
        <f t="shared" si="68"/>
        <v>0</v>
      </c>
      <c r="CK118" s="5">
        <f t="shared" si="68"/>
        <v>0</v>
      </c>
      <c r="CL118" s="5">
        <f t="shared" si="68"/>
        <v>0</v>
      </c>
      <c r="CM118" s="5">
        <f t="shared" si="68"/>
        <v>0</v>
      </c>
      <c r="CN118" s="5">
        <f t="shared" si="68"/>
        <v>0</v>
      </c>
      <c r="CO118" s="5">
        <f t="shared" si="68"/>
        <v>0</v>
      </c>
      <c r="CP118" s="5">
        <f t="shared" si="68"/>
        <v>0</v>
      </c>
      <c r="CQ118" s="5">
        <f t="shared" si="68"/>
        <v>0</v>
      </c>
      <c r="CR118" s="5">
        <f t="shared" si="68"/>
        <v>0</v>
      </c>
      <c r="CS118" s="5">
        <f t="shared" si="68"/>
        <v>0</v>
      </c>
      <c r="CT118" s="5">
        <f t="shared" si="68"/>
        <v>0</v>
      </c>
      <c r="CU118" s="5">
        <f t="shared" si="68"/>
        <v>0</v>
      </c>
      <c r="CV118" s="5">
        <f t="shared" si="68"/>
        <v>0</v>
      </c>
      <c r="CW118" s="5">
        <f t="shared" si="68"/>
        <v>0</v>
      </c>
      <c r="CX118" s="5">
        <f t="shared" si="68"/>
        <v>596.07664</v>
      </c>
      <c r="CY118" s="5">
        <f t="shared" si="68"/>
        <v>0</v>
      </c>
      <c r="CZ118" s="5">
        <f t="shared" si="68"/>
        <v>0</v>
      </c>
      <c r="DA118" s="5">
        <f t="shared" si="68"/>
        <v>0</v>
      </c>
      <c r="DB118" s="5">
        <f t="shared" si="68"/>
        <v>0</v>
      </c>
      <c r="DC118" s="5">
        <f t="shared" si="68"/>
        <v>0</v>
      </c>
      <c r="DD118" s="5">
        <f t="shared" si="68"/>
        <v>0</v>
      </c>
      <c r="DE118" s="5">
        <f t="shared" si="68"/>
        <v>0</v>
      </c>
      <c r="DF118" s="5">
        <f t="shared" si="68"/>
        <v>0</v>
      </c>
      <c r="DG118" s="5">
        <f t="shared" si="68"/>
        <v>0</v>
      </c>
      <c r="DH118" s="5">
        <f t="shared" si="68"/>
        <v>0</v>
      </c>
      <c r="DI118" s="5">
        <f t="shared" si="68"/>
        <v>0</v>
      </c>
      <c r="DJ118" s="5">
        <f t="shared" si="68"/>
        <v>0</v>
      </c>
      <c r="DK118" s="5">
        <f t="shared" si="68"/>
        <v>0</v>
      </c>
      <c r="DL118" s="5">
        <f t="shared" si="68"/>
        <v>0</v>
      </c>
      <c r="DM118" s="5">
        <f t="shared" si="68"/>
        <v>0</v>
      </c>
    </row>
    <row r="119" spans="1:117" ht="18.75" hidden="1">
      <c r="T119" s="3" t="s">
        <v>53</v>
      </c>
      <c r="U119" s="3" t="s">
        <v>98</v>
      </c>
      <c r="AD119" s="5">
        <f t="shared" ref="AD119:BI119" si="69">SUMIFS(AD$1:AD$116,$U$1:$U$116,"ВС'ИНД00",$T$1:$T$116,"20220801",$S$1:$S$116,"Р")</f>
        <v>1931.2669599999999</v>
      </c>
      <c r="AE119" s="5">
        <f t="shared" si="69"/>
        <v>0</v>
      </c>
      <c r="AF119" s="5">
        <f t="shared" si="69"/>
        <v>0</v>
      </c>
      <c r="AG119" s="5">
        <f t="shared" si="69"/>
        <v>0</v>
      </c>
      <c r="AH119" s="5">
        <f t="shared" si="69"/>
        <v>0</v>
      </c>
      <c r="AI119" s="5">
        <f t="shared" si="69"/>
        <v>0</v>
      </c>
      <c r="AJ119" s="5">
        <f t="shared" si="69"/>
        <v>0</v>
      </c>
      <c r="AK119" s="5">
        <f t="shared" si="69"/>
        <v>0</v>
      </c>
      <c r="AL119" s="5">
        <f t="shared" si="69"/>
        <v>594.68952000000002</v>
      </c>
      <c r="AM119" s="5">
        <f t="shared" si="69"/>
        <v>0</v>
      </c>
      <c r="AN119" s="5">
        <f t="shared" si="69"/>
        <v>0</v>
      </c>
      <c r="AO119" s="5">
        <f t="shared" si="69"/>
        <v>0</v>
      </c>
      <c r="AP119" s="5">
        <f t="shared" si="69"/>
        <v>0</v>
      </c>
      <c r="AQ119" s="5">
        <f t="shared" si="69"/>
        <v>0</v>
      </c>
      <c r="AR119" s="5">
        <f t="shared" si="69"/>
        <v>0</v>
      </c>
      <c r="AS119" s="5">
        <f t="shared" si="69"/>
        <v>0</v>
      </c>
      <c r="AT119" s="5">
        <f t="shared" si="69"/>
        <v>69.300000000000011</v>
      </c>
      <c r="AU119" s="5">
        <f t="shared" si="69"/>
        <v>0</v>
      </c>
      <c r="AV119" s="5">
        <f t="shared" si="69"/>
        <v>0</v>
      </c>
      <c r="AW119" s="5">
        <f t="shared" si="69"/>
        <v>0</v>
      </c>
      <c r="AX119" s="5">
        <f t="shared" si="69"/>
        <v>0</v>
      </c>
      <c r="AY119" s="5">
        <f t="shared" si="69"/>
        <v>0</v>
      </c>
      <c r="AZ119" s="5">
        <f t="shared" si="69"/>
        <v>0</v>
      </c>
      <c r="BA119" s="5">
        <f t="shared" si="69"/>
        <v>0</v>
      </c>
      <c r="BB119" s="5">
        <f t="shared" si="69"/>
        <v>48.609880000000004</v>
      </c>
      <c r="BC119" s="5">
        <f t="shared" si="69"/>
        <v>0</v>
      </c>
      <c r="BD119" s="5">
        <f t="shared" si="69"/>
        <v>0</v>
      </c>
      <c r="BE119" s="5">
        <f t="shared" si="69"/>
        <v>0</v>
      </c>
      <c r="BF119" s="5">
        <f t="shared" si="69"/>
        <v>0</v>
      </c>
      <c r="BG119" s="5">
        <f t="shared" si="69"/>
        <v>0</v>
      </c>
      <c r="BH119" s="5">
        <f t="shared" si="69"/>
        <v>0</v>
      </c>
      <c r="BI119" s="5">
        <f t="shared" si="69"/>
        <v>0</v>
      </c>
      <c r="BJ119" s="5">
        <f t="shared" ref="BJ119:CO119" si="70">SUMIFS(BJ$1:BJ$116,$U$1:$U$116,"ВС'ИНД00",$T$1:$T$116,"20220801",$S$1:$S$116,"Р")</f>
        <v>20.69012</v>
      </c>
      <c r="BK119" s="5">
        <f t="shared" si="70"/>
        <v>0</v>
      </c>
      <c r="BL119" s="5">
        <f t="shared" si="70"/>
        <v>0</v>
      </c>
      <c r="BM119" s="5">
        <f t="shared" si="70"/>
        <v>0</v>
      </c>
      <c r="BN119" s="5">
        <f t="shared" si="70"/>
        <v>0</v>
      </c>
      <c r="BO119" s="5">
        <f t="shared" si="70"/>
        <v>0</v>
      </c>
      <c r="BP119" s="5">
        <f t="shared" si="70"/>
        <v>0</v>
      </c>
      <c r="BQ119" s="5">
        <f t="shared" si="70"/>
        <v>0</v>
      </c>
      <c r="BR119" s="5">
        <f t="shared" si="70"/>
        <v>1267.2774399999998</v>
      </c>
      <c r="BS119" s="5">
        <f t="shared" si="70"/>
        <v>0</v>
      </c>
      <c r="BT119" s="5">
        <f t="shared" si="70"/>
        <v>0</v>
      </c>
      <c r="BU119" s="5">
        <f t="shared" si="70"/>
        <v>0</v>
      </c>
      <c r="BV119" s="5">
        <f t="shared" si="70"/>
        <v>0</v>
      </c>
      <c r="BW119" s="5">
        <f t="shared" si="70"/>
        <v>0</v>
      </c>
      <c r="BX119" s="5">
        <f t="shared" si="70"/>
        <v>0</v>
      </c>
      <c r="BY119" s="5">
        <f t="shared" si="70"/>
        <v>0</v>
      </c>
      <c r="BZ119" s="5">
        <f t="shared" si="70"/>
        <v>0</v>
      </c>
      <c r="CA119" s="5">
        <f t="shared" si="70"/>
        <v>0</v>
      </c>
      <c r="CB119" s="5">
        <f t="shared" si="70"/>
        <v>0</v>
      </c>
      <c r="CC119" s="5">
        <f t="shared" si="70"/>
        <v>0</v>
      </c>
      <c r="CD119" s="5">
        <f t="shared" si="70"/>
        <v>0</v>
      </c>
      <c r="CE119" s="5">
        <f t="shared" si="70"/>
        <v>0</v>
      </c>
      <c r="CF119" s="5">
        <f t="shared" si="70"/>
        <v>0</v>
      </c>
      <c r="CG119" s="5">
        <f t="shared" si="70"/>
        <v>0</v>
      </c>
      <c r="CH119" s="5">
        <f t="shared" si="70"/>
        <v>2.2000000000000002</v>
      </c>
      <c r="CI119" s="5">
        <f t="shared" si="70"/>
        <v>0</v>
      </c>
      <c r="CJ119" s="5">
        <f t="shared" si="70"/>
        <v>0</v>
      </c>
      <c r="CK119" s="5">
        <f t="shared" si="70"/>
        <v>0</v>
      </c>
      <c r="CL119" s="5">
        <f t="shared" si="70"/>
        <v>0</v>
      </c>
      <c r="CM119" s="5">
        <f t="shared" si="70"/>
        <v>0</v>
      </c>
      <c r="CN119" s="5">
        <f t="shared" si="70"/>
        <v>0</v>
      </c>
      <c r="CO119" s="5">
        <f t="shared" si="70"/>
        <v>0</v>
      </c>
      <c r="CP119" s="5">
        <f t="shared" ref="CP119:DM119" si="71">SUMIFS(CP$1:CP$116,$U$1:$U$116,"ВС'ИНД00",$T$1:$T$116,"20220801",$S$1:$S$116,"Р")</f>
        <v>5.6000000000000001E-2</v>
      </c>
      <c r="CQ119" s="5">
        <f t="shared" si="71"/>
        <v>0</v>
      </c>
      <c r="CR119" s="5">
        <f t="shared" si="71"/>
        <v>0</v>
      </c>
      <c r="CS119" s="5">
        <f t="shared" si="71"/>
        <v>0</v>
      </c>
      <c r="CT119" s="5">
        <f t="shared" si="71"/>
        <v>0</v>
      </c>
      <c r="CU119" s="5">
        <f t="shared" si="71"/>
        <v>0</v>
      </c>
      <c r="CV119" s="5">
        <f t="shared" si="71"/>
        <v>0</v>
      </c>
      <c r="CW119" s="5">
        <f t="shared" si="71"/>
        <v>0</v>
      </c>
      <c r="CX119" s="5">
        <f t="shared" si="71"/>
        <v>615.37963999999999</v>
      </c>
      <c r="CY119" s="5">
        <f t="shared" si="71"/>
        <v>0</v>
      </c>
      <c r="CZ119" s="5">
        <f t="shared" si="71"/>
        <v>0</v>
      </c>
      <c r="DA119" s="5">
        <f t="shared" si="71"/>
        <v>0</v>
      </c>
      <c r="DB119" s="5">
        <f t="shared" si="71"/>
        <v>0</v>
      </c>
      <c r="DC119" s="5">
        <f t="shared" si="71"/>
        <v>0</v>
      </c>
      <c r="DD119" s="5">
        <f t="shared" si="71"/>
        <v>0</v>
      </c>
      <c r="DE119" s="5">
        <f t="shared" si="71"/>
        <v>0</v>
      </c>
      <c r="DF119" s="5">
        <f t="shared" si="71"/>
        <v>0</v>
      </c>
      <c r="DG119" s="5">
        <f t="shared" si="71"/>
        <v>0</v>
      </c>
      <c r="DH119" s="5">
        <f t="shared" si="71"/>
        <v>0</v>
      </c>
      <c r="DI119" s="5">
        <f t="shared" si="71"/>
        <v>0</v>
      </c>
      <c r="DJ119" s="5">
        <f t="shared" si="71"/>
        <v>0</v>
      </c>
      <c r="DK119" s="5">
        <f t="shared" si="71"/>
        <v>0</v>
      </c>
      <c r="DL119" s="5">
        <f t="shared" si="71"/>
        <v>0</v>
      </c>
      <c r="DM119" s="5">
        <f t="shared" si="71"/>
        <v>0</v>
      </c>
    </row>
    <row r="120" spans="1:117" ht="18.75" hidden="1">
      <c r="T120" s="3" t="s">
        <v>53</v>
      </c>
      <c r="U120" s="3" t="s">
        <v>56</v>
      </c>
      <c r="V120" s="5">
        <f t="shared" ref="V120:BA120" si="72">SUMIFS(V$1:V$116,$U$1:$U$116,"НР",$T$1:$T$116,"20220801",$S$1:$S$116,"Р")</f>
        <v>633.84102920000009</v>
      </c>
      <c r="W120" s="5">
        <f t="shared" si="72"/>
        <v>0</v>
      </c>
      <c r="X120" s="5">
        <f t="shared" si="72"/>
        <v>0</v>
      </c>
      <c r="Y120" s="5">
        <f t="shared" si="72"/>
        <v>0</v>
      </c>
      <c r="Z120" s="5">
        <f t="shared" si="72"/>
        <v>0</v>
      </c>
      <c r="AA120" s="5">
        <f t="shared" si="72"/>
        <v>0</v>
      </c>
      <c r="AB120" s="5">
        <f t="shared" si="72"/>
        <v>0</v>
      </c>
      <c r="AC120" s="5">
        <f t="shared" si="72"/>
        <v>0</v>
      </c>
      <c r="AD120" s="5">
        <f t="shared" si="72"/>
        <v>633.84102920000009</v>
      </c>
      <c r="AE120" s="5">
        <f t="shared" si="72"/>
        <v>0</v>
      </c>
      <c r="AF120" s="5">
        <f t="shared" si="72"/>
        <v>0</v>
      </c>
      <c r="AG120" s="5">
        <f t="shared" si="72"/>
        <v>0</v>
      </c>
      <c r="AH120" s="5">
        <f t="shared" si="72"/>
        <v>0</v>
      </c>
      <c r="AI120" s="5">
        <f t="shared" si="72"/>
        <v>0</v>
      </c>
      <c r="AJ120" s="5">
        <f t="shared" si="72"/>
        <v>0</v>
      </c>
      <c r="AK120" s="5">
        <f t="shared" si="72"/>
        <v>0</v>
      </c>
      <c r="AL120" s="5">
        <f t="shared" si="72"/>
        <v>0</v>
      </c>
      <c r="AM120" s="5">
        <f t="shared" si="72"/>
        <v>0</v>
      </c>
      <c r="AN120" s="5">
        <f t="shared" si="72"/>
        <v>0</v>
      </c>
      <c r="AO120" s="5">
        <f t="shared" si="72"/>
        <v>0</v>
      </c>
      <c r="AP120" s="5">
        <f t="shared" si="72"/>
        <v>0</v>
      </c>
      <c r="AQ120" s="5">
        <f t="shared" si="72"/>
        <v>0</v>
      </c>
      <c r="AR120" s="5">
        <f t="shared" si="72"/>
        <v>0</v>
      </c>
      <c r="AS120" s="5">
        <f t="shared" si="72"/>
        <v>0</v>
      </c>
      <c r="AT120" s="5">
        <f t="shared" si="72"/>
        <v>0</v>
      </c>
      <c r="AU120" s="5">
        <f t="shared" si="72"/>
        <v>0</v>
      </c>
      <c r="AV120" s="5">
        <f t="shared" si="72"/>
        <v>0</v>
      </c>
      <c r="AW120" s="5">
        <f t="shared" si="72"/>
        <v>0</v>
      </c>
      <c r="AX120" s="5">
        <f t="shared" si="72"/>
        <v>0</v>
      </c>
      <c r="AY120" s="5">
        <f t="shared" si="72"/>
        <v>0</v>
      </c>
      <c r="AZ120" s="5">
        <f t="shared" si="72"/>
        <v>0</v>
      </c>
      <c r="BA120" s="5">
        <f t="shared" si="72"/>
        <v>0</v>
      </c>
      <c r="BB120" s="5">
        <f t="shared" ref="BB120:CG120" si="73">SUMIFS(BB$1:BB$116,$U$1:$U$116,"НР",$T$1:$T$116,"20220801",$S$1:$S$116,"Р")</f>
        <v>0</v>
      </c>
      <c r="BC120" s="5">
        <f t="shared" si="73"/>
        <v>0</v>
      </c>
      <c r="BD120" s="5">
        <f t="shared" si="73"/>
        <v>0</v>
      </c>
      <c r="BE120" s="5">
        <f t="shared" si="73"/>
        <v>0</v>
      </c>
      <c r="BF120" s="5">
        <f t="shared" si="73"/>
        <v>0</v>
      </c>
      <c r="BG120" s="5">
        <f t="shared" si="73"/>
        <v>0</v>
      </c>
      <c r="BH120" s="5">
        <f t="shared" si="73"/>
        <v>0</v>
      </c>
      <c r="BI120" s="5">
        <f t="shared" si="73"/>
        <v>0</v>
      </c>
      <c r="BJ120" s="5">
        <f t="shared" si="73"/>
        <v>0</v>
      </c>
      <c r="BK120" s="5">
        <f t="shared" si="73"/>
        <v>0</v>
      </c>
      <c r="BL120" s="5">
        <f t="shared" si="73"/>
        <v>0</v>
      </c>
      <c r="BM120" s="5">
        <f t="shared" si="73"/>
        <v>0</v>
      </c>
      <c r="BN120" s="5">
        <f t="shared" si="73"/>
        <v>0</v>
      </c>
      <c r="BO120" s="5">
        <f t="shared" si="73"/>
        <v>0</v>
      </c>
      <c r="BP120" s="5">
        <f t="shared" si="73"/>
        <v>0</v>
      </c>
      <c r="BQ120" s="5">
        <f t="shared" si="73"/>
        <v>0</v>
      </c>
      <c r="BR120" s="5">
        <f t="shared" si="73"/>
        <v>0</v>
      </c>
      <c r="BS120" s="5">
        <f t="shared" si="73"/>
        <v>0</v>
      </c>
      <c r="BT120" s="5">
        <f t="shared" si="73"/>
        <v>0</v>
      </c>
      <c r="BU120" s="5">
        <f t="shared" si="73"/>
        <v>0</v>
      </c>
      <c r="BV120" s="5">
        <f t="shared" si="73"/>
        <v>0</v>
      </c>
      <c r="BW120" s="5">
        <f t="shared" si="73"/>
        <v>0</v>
      </c>
      <c r="BX120" s="5">
        <f t="shared" si="73"/>
        <v>0</v>
      </c>
      <c r="BY120" s="5">
        <f t="shared" si="73"/>
        <v>0</v>
      </c>
      <c r="BZ120" s="5">
        <f t="shared" si="73"/>
        <v>0</v>
      </c>
      <c r="CA120" s="5">
        <f t="shared" si="73"/>
        <v>0</v>
      </c>
      <c r="CB120" s="5">
        <f t="shared" si="73"/>
        <v>0</v>
      </c>
      <c r="CC120" s="5">
        <f t="shared" si="73"/>
        <v>0</v>
      </c>
      <c r="CD120" s="5">
        <f t="shared" si="73"/>
        <v>0</v>
      </c>
      <c r="CE120" s="5">
        <f t="shared" si="73"/>
        <v>0</v>
      </c>
      <c r="CF120" s="5">
        <f t="shared" si="73"/>
        <v>0</v>
      </c>
      <c r="CG120" s="5">
        <f t="shared" si="73"/>
        <v>0</v>
      </c>
      <c r="CH120" s="5">
        <f t="shared" ref="CH120:DM120" si="74">SUMIFS(CH$1:CH$116,$U$1:$U$116,"НР",$T$1:$T$116,"20220801",$S$1:$S$116,"Р")</f>
        <v>0</v>
      </c>
      <c r="CI120" s="5">
        <f t="shared" si="74"/>
        <v>0</v>
      </c>
      <c r="CJ120" s="5">
        <f t="shared" si="74"/>
        <v>0</v>
      </c>
      <c r="CK120" s="5">
        <f t="shared" si="74"/>
        <v>0</v>
      </c>
      <c r="CL120" s="5">
        <f t="shared" si="74"/>
        <v>0</v>
      </c>
      <c r="CM120" s="5">
        <f t="shared" si="74"/>
        <v>0</v>
      </c>
      <c r="CN120" s="5">
        <f t="shared" si="74"/>
        <v>0</v>
      </c>
      <c r="CO120" s="5">
        <f t="shared" si="74"/>
        <v>0</v>
      </c>
      <c r="CP120" s="5">
        <f t="shared" si="74"/>
        <v>0</v>
      </c>
      <c r="CQ120" s="5">
        <f t="shared" si="74"/>
        <v>0</v>
      </c>
      <c r="CR120" s="5">
        <f t="shared" si="74"/>
        <v>0</v>
      </c>
      <c r="CS120" s="5">
        <f t="shared" si="74"/>
        <v>0</v>
      </c>
      <c r="CT120" s="5">
        <f t="shared" si="74"/>
        <v>0</v>
      </c>
      <c r="CU120" s="5">
        <f t="shared" si="74"/>
        <v>0</v>
      </c>
      <c r="CV120" s="5">
        <f t="shared" si="74"/>
        <v>0</v>
      </c>
      <c r="CW120" s="5">
        <f t="shared" si="74"/>
        <v>0</v>
      </c>
      <c r="CX120" s="5">
        <f t="shared" si="74"/>
        <v>0</v>
      </c>
      <c r="CY120" s="5">
        <f t="shared" si="74"/>
        <v>0</v>
      </c>
      <c r="CZ120" s="5">
        <f t="shared" si="74"/>
        <v>0</v>
      </c>
      <c r="DA120" s="5">
        <f t="shared" si="74"/>
        <v>0</v>
      </c>
      <c r="DB120" s="5">
        <f t="shared" si="74"/>
        <v>0</v>
      </c>
      <c r="DC120" s="5">
        <f t="shared" si="74"/>
        <v>0</v>
      </c>
      <c r="DD120" s="5">
        <f t="shared" si="74"/>
        <v>0</v>
      </c>
      <c r="DE120" s="5">
        <f t="shared" si="74"/>
        <v>0</v>
      </c>
      <c r="DF120" s="5">
        <f t="shared" si="74"/>
        <v>0</v>
      </c>
      <c r="DG120" s="5">
        <f t="shared" si="74"/>
        <v>0</v>
      </c>
      <c r="DH120" s="5">
        <f t="shared" si="74"/>
        <v>0</v>
      </c>
      <c r="DI120" s="5">
        <f t="shared" si="74"/>
        <v>0</v>
      </c>
      <c r="DJ120" s="5">
        <f t="shared" si="74"/>
        <v>0</v>
      </c>
      <c r="DK120" s="5">
        <f t="shared" si="74"/>
        <v>0</v>
      </c>
      <c r="DL120" s="5">
        <f t="shared" si="74"/>
        <v>0</v>
      </c>
      <c r="DM120" s="5">
        <f t="shared" si="74"/>
        <v>0</v>
      </c>
    </row>
    <row r="121" spans="1:117" ht="18.75" hidden="1">
      <c r="T121" s="3" t="s">
        <v>53</v>
      </c>
      <c r="U121" s="3" t="s">
        <v>99</v>
      </c>
      <c r="AD121" s="5">
        <f t="shared" ref="AD121:BI121" si="75">SUMIFS(AD$1:AD$116,$U$1:$U$116,"ВС'НР",$T$1:$T$116,"20220801",$S$1:$S$116,"Р")</f>
        <v>2565.1079892000002</v>
      </c>
      <c r="AE121" s="5">
        <f t="shared" si="75"/>
        <v>0</v>
      </c>
      <c r="AF121" s="5">
        <f t="shared" si="75"/>
        <v>0</v>
      </c>
      <c r="AG121" s="5">
        <f t="shared" si="75"/>
        <v>0</v>
      </c>
      <c r="AH121" s="5">
        <f t="shared" si="75"/>
        <v>0</v>
      </c>
      <c r="AI121" s="5">
        <f t="shared" si="75"/>
        <v>0</v>
      </c>
      <c r="AJ121" s="5">
        <f t="shared" si="75"/>
        <v>0</v>
      </c>
      <c r="AK121" s="5">
        <f t="shared" si="75"/>
        <v>0</v>
      </c>
      <c r="AL121" s="5">
        <f t="shared" si="75"/>
        <v>594.68952000000002</v>
      </c>
      <c r="AM121" s="5">
        <f t="shared" si="75"/>
        <v>0</v>
      </c>
      <c r="AN121" s="5">
        <f t="shared" si="75"/>
        <v>0</v>
      </c>
      <c r="AO121" s="5">
        <f t="shared" si="75"/>
        <v>0</v>
      </c>
      <c r="AP121" s="5">
        <f t="shared" si="75"/>
        <v>0</v>
      </c>
      <c r="AQ121" s="5">
        <f t="shared" si="75"/>
        <v>0</v>
      </c>
      <c r="AR121" s="5">
        <f t="shared" si="75"/>
        <v>0</v>
      </c>
      <c r="AS121" s="5">
        <f t="shared" si="75"/>
        <v>0</v>
      </c>
      <c r="AT121" s="5">
        <f t="shared" si="75"/>
        <v>69.300000000000011</v>
      </c>
      <c r="AU121" s="5">
        <f t="shared" si="75"/>
        <v>0</v>
      </c>
      <c r="AV121" s="5">
        <f t="shared" si="75"/>
        <v>0</v>
      </c>
      <c r="AW121" s="5">
        <f t="shared" si="75"/>
        <v>0</v>
      </c>
      <c r="AX121" s="5">
        <f t="shared" si="75"/>
        <v>0</v>
      </c>
      <c r="AY121" s="5">
        <f t="shared" si="75"/>
        <v>0</v>
      </c>
      <c r="AZ121" s="5">
        <f t="shared" si="75"/>
        <v>0</v>
      </c>
      <c r="BA121" s="5">
        <f t="shared" si="75"/>
        <v>0</v>
      </c>
      <c r="BB121" s="5">
        <f t="shared" si="75"/>
        <v>48.609880000000004</v>
      </c>
      <c r="BC121" s="5">
        <f t="shared" si="75"/>
        <v>0</v>
      </c>
      <c r="BD121" s="5">
        <f t="shared" si="75"/>
        <v>0</v>
      </c>
      <c r="BE121" s="5">
        <f t="shared" si="75"/>
        <v>0</v>
      </c>
      <c r="BF121" s="5">
        <f t="shared" si="75"/>
        <v>0</v>
      </c>
      <c r="BG121" s="5">
        <f t="shared" si="75"/>
        <v>0</v>
      </c>
      <c r="BH121" s="5">
        <f t="shared" si="75"/>
        <v>0</v>
      </c>
      <c r="BI121" s="5">
        <f t="shared" si="75"/>
        <v>0</v>
      </c>
      <c r="BJ121" s="5">
        <f t="shared" ref="BJ121:CO121" si="76">SUMIFS(BJ$1:BJ$116,$U$1:$U$116,"ВС'НР",$T$1:$T$116,"20220801",$S$1:$S$116,"Р")</f>
        <v>20.69012</v>
      </c>
      <c r="BK121" s="5">
        <f t="shared" si="76"/>
        <v>0</v>
      </c>
      <c r="BL121" s="5">
        <f t="shared" si="76"/>
        <v>0</v>
      </c>
      <c r="BM121" s="5">
        <f t="shared" si="76"/>
        <v>0</v>
      </c>
      <c r="BN121" s="5">
        <f t="shared" si="76"/>
        <v>0</v>
      </c>
      <c r="BO121" s="5">
        <f t="shared" si="76"/>
        <v>0</v>
      </c>
      <c r="BP121" s="5">
        <f t="shared" si="76"/>
        <v>0</v>
      </c>
      <c r="BQ121" s="5">
        <f t="shared" si="76"/>
        <v>0</v>
      </c>
      <c r="BR121" s="5">
        <f t="shared" si="76"/>
        <v>1267.2774399999998</v>
      </c>
      <c r="BS121" s="5">
        <f t="shared" si="76"/>
        <v>0</v>
      </c>
      <c r="BT121" s="5">
        <f t="shared" si="76"/>
        <v>0</v>
      </c>
      <c r="BU121" s="5">
        <f t="shared" si="76"/>
        <v>0</v>
      </c>
      <c r="BV121" s="5">
        <f t="shared" si="76"/>
        <v>0</v>
      </c>
      <c r="BW121" s="5">
        <f t="shared" si="76"/>
        <v>0</v>
      </c>
      <c r="BX121" s="5">
        <f t="shared" si="76"/>
        <v>0</v>
      </c>
      <c r="BY121" s="5">
        <f t="shared" si="76"/>
        <v>0</v>
      </c>
      <c r="BZ121" s="5">
        <f t="shared" si="76"/>
        <v>0</v>
      </c>
      <c r="CA121" s="5">
        <f t="shared" si="76"/>
        <v>0</v>
      </c>
      <c r="CB121" s="5">
        <f t="shared" si="76"/>
        <v>0</v>
      </c>
      <c r="CC121" s="5">
        <f t="shared" si="76"/>
        <v>0</v>
      </c>
      <c r="CD121" s="5">
        <f t="shared" si="76"/>
        <v>0</v>
      </c>
      <c r="CE121" s="5">
        <f t="shared" si="76"/>
        <v>0</v>
      </c>
      <c r="CF121" s="5">
        <f t="shared" si="76"/>
        <v>0</v>
      </c>
      <c r="CG121" s="5">
        <f t="shared" si="76"/>
        <v>0</v>
      </c>
      <c r="CH121" s="5">
        <f t="shared" si="76"/>
        <v>2.2000000000000002</v>
      </c>
      <c r="CI121" s="5">
        <f t="shared" si="76"/>
        <v>0</v>
      </c>
      <c r="CJ121" s="5">
        <f t="shared" si="76"/>
        <v>0</v>
      </c>
      <c r="CK121" s="5">
        <f t="shared" si="76"/>
        <v>0</v>
      </c>
      <c r="CL121" s="5">
        <f t="shared" si="76"/>
        <v>0</v>
      </c>
      <c r="CM121" s="5">
        <f t="shared" si="76"/>
        <v>0</v>
      </c>
      <c r="CN121" s="5">
        <f t="shared" si="76"/>
        <v>0</v>
      </c>
      <c r="CO121" s="5">
        <f t="shared" si="76"/>
        <v>0</v>
      </c>
      <c r="CP121" s="5">
        <f t="shared" ref="CP121:DM121" si="77">SUMIFS(CP$1:CP$116,$U$1:$U$116,"ВС'НР",$T$1:$T$116,"20220801",$S$1:$S$116,"Р")</f>
        <v>5.6000000000000001E-2</v>
      </c>
      <c r="CQ121" s="5">
        <f t="shared" si="77"/>
        <v>0</v>
      </c>
      <c r="CR121" s="5">
        <f t="shared" si="77"/>
        <v>0</v>
      </c>
      <c r="CS121" s="5">
        <f t="shared" si="77"/>
        <v>0</v>
      </c>
      <c r="CT121" s="5">
        <f t="shared" si="77"/>
        <v>0</v>
      </c>
      <c r="CU121" s="5">
        <f t="shared" si="77"/>
        <v>0</v>
      </c>
      <c r="CV121" s="5">
        <f t="shared" si="77"/>
        <v>0</v>
      </c>
      <c r="CW121" s="5">
        <f t="shared" si="77"/>
        <v>0</v>
      </c>
      <c r="CX121" s="5">
        <f t="shared" si="77"/>
        <v>615.37963999999999</v>
      </c>
      <c r="CY121" s="5">
        <f t="shared" si="77"/>
        <v>0</v>
      </c>
      <c r="CZ121" s="5">
        <f t="shared" si="77"/>
        <v>0</v>
      </c>
      <c r="DA121" s="5">
        <f t="shared" si="77"/>
        <v>0</v>
      </c>
      <c r="DB121" s="5">
        <f t="shared" si="77"/>
        <v>0</v>
      </c>
      <c r="DC121" s="5">
        <f t="shared" si="77"/>
        <v>0</v>
      </c>
      <c r="DD121" s="5">
        <f t="shared" si="77"/>
        <v>0</v>
      </c>
      <c r="DE121" s="5">
        <f t="shared" si="77"/>
        <v>0</v>
      </c>
      <c r="DF121" s="5">
        <f t="shared" si="77"/>
        <v>0</v>
      </c>
      <c r="DG121" s="5">
        <f t="shared" si="77"/>
        <v>0</v>
      </c>
      <c r="DH121" s="5">
        <f t="shared" si="77"/>
        <v>0</v>
      </c>
      <c r="DI121" s="5">
        <f t="shared" si="77"/>
        <v>0</v>
      </c>
      <c r="DJ121" s="5">
        <f t="shared" si="77"/>
        <v>0</v>
      </c>
      <c r="DK121" s="5">
        <f t="shared" si="77"/>
        <v>0</v>
      </c>
      <c r="DL121" s="5">
        <f t="shared" si="77"/>
        <v>0</v>
      </c>
      <c r="DM121" s="5">
        <f t="shared" si="77"/>
        <v>0</v>
      </c>
    </row>
    <row r="122" spans="1:117" ht="18.75" hidden="1">
      <c r="T122" s="3" t="s">
        <v>53</v>
      </c>
      <c r="U122" s="3" t="s">
        <v>58</v>
      </c>
      <c r="V122" s="5">
        <f t="shared" ref="V122:BA122" si="78">SUMIFS(V$1:V$116,$U$1:$U$116,"СП",$T$1:$T$116,"20220801",$S$1:$S$116,"Р")</f>
        <v>443.07334079999998</v>
      </c>
      <c r="W122" s="5">
        <f t="shared" si="78"/>
        <v>0</v>
      </c>
      <c r="X122" s="5">
        <f t="shared" si="78"/>
        <v>0</v>
      </c>
      <c r="Y122" s="5">
        <f t="shared" si="78"/>
        <v>0</v>
      </c>
      <c r="Z122" s="5">
        <f t="shared" si="78"/>
        <v>0</v>
      </c>
      <c r="AA122" s="5">
        <f t="shared" si="78"/>
        <v>0</v>
      </c>
      <c r="AB122" s="5">
        <f t="shared" si="78"/>
        <v>0</v>
      </c>
      <c r="AC122" s="5">
        <f t="shared" si="78"/>
        <v>0</v>
      </c>
      <c r="AD122" s="5">
        <f t="shared" si="78"/>
        <v>443.07334079999998</v>
      </c>
      <c r="AE122" s="5">
        <f t="shared" si="78"/>
        <v>0</v>
      </c>
      <c r="AF122" s="5">
        <f t="shared" si="78"/>
        <v>0</v>
      </c>
      <c r="AG122" s="5">
        <f t="shared" si="78"/>
        <v>0</v>
      </c>
      <c r="AH122" s="5">
        <f t="shared" si="78"/>
        <v>0</v>
      </c>
      <c r="AI122" s="5">
        <f t="shared" si="78"/>
        <v>0</v>
      </c>
      <c r="AJ122" s="5">
        <f t="shared" si="78"/>
        <v>0</v>
      </c>
      <c r="AK122" s="5">
        <f t="shared" si="78"/>
        <v>0</v>
      </c>
      <c r="AL122" s="5">
        <f t="shared" si="78"/>
        <v>0</v>
      </c>
      <c r="AM122" s="5">
        <f t="shared" si="78"/>
        <v>0</v>
      </c>
      <c r="AN122" s="5">
        <f t="shared" si="78"/>
        <v>0</v>
      </c>
      <c r="AO122" s="5">
        <f t="shared" si="78"/>
        <v>0</v>
      </c>
      <c r="AP122" s="5">
        <f t="shared" si="78"/>
        <v>0</v>
      </c>
      <c r="AQ122" s="5">
        <f t="shared" si="78"/>
        <v>0</v>
      </c>
      <c r="AR122" s="5">
        <f t="shared" si="78"/>
        <v>0</v>
      </c>
      <c r="AS122" s="5">
        <f t="shared" si="78"/>
        <v>0</v>
      </c>
      <c r="AT122" s="5">
        <f t="shared" si="78"/>
        <v>0</v>
      </c>
      <c r="AU122" s="5">
        <f t="shared" si="78"/>
        <v>0</v>
      </c>
      <c r="AV122" s="5">
        <f t="shared" si="78"/>
        <v>0</v>
      </c>
      <c r="AW122" s="5">
        <f t="shared" si="78"/>
        <v>0</v>
      </c>
      <c r="AX122" s="5">
        <f t="shared" si="78"/>
        <v>0</v>
      </c>
      <c r="AY122" s="5">
        <f t="shared" si="78"/>
        <v>0</v>
      </c>
      <c r="AZ122" s="5">
        <f t="shared" si="78"/>
        <v>0</v>
      </c>
      <c r="BA122" s="5">
        <f t="shared" si="78"/>
        <v>0</v>
      </c>
      <c r="BB122" s="5">
        <f t="shared" ref="BB122:CG122" si="79">SUMIFS(BB$1:BB$116,$U$1:$U$116,"СП",$T$1:$T$116,"20220801",$S$1:$S$116,"Р")</f>
        <v>0</v>
      </c>
      <c r="BC122" s="5">
        <f t="shared" si="79"/>
        <v>0</v>
      </c>
      <c r="BD122" s="5">
        <f t="shared" si="79"/>
        <v>0</v>
      </c>
      <c r="BE122" s="5">
        <f t="shared" si="79"/>
        <v>0</v>
      </c>
      <c r="BF122" s="5">
        <f t="shared" si="79"/>
        <v>0</v>
      </c>
      <c r="BG122" s="5">
        <f t="shared" si="79"/>
        <v>0</v>
      </c>
      <c r="BH122" s="5">
        <f t="shared" si="79"/>
        <v>0</v>
      </c>
      <c r="BI122" s="5">
        <f t="shared" si="79"/>
        <v>0</v>
      </c>
      <c r="BJ122" s="5">
        <f t="shared" si="79"/>
        <v>0</v>
      </c>
      <c r="BK122" s="5">
        <f t="shared" si="79"/>
        <v>0</v>
      </c>
      <c r="BL122" s="5">
        <f t="shared" si="79"/>
        <v>0</v>
      </c>
      <c r="BM122" s="5">
        <f t="shared" si="79"/>
        <v>0</v>
      </c>
      <c r="BN122" s="5">
        <f t="shared" si="79"/>
        <v>0</v>
      </c>
      <c r="BO122" s="5">
        <f t="shared" si="79"/>
        <v>0</v>
      </c>
      <c r="BP122" s="5">
        <f t="shared" si="79"/>
        <v>0</v>
      </c>
      <c r="BQ122" s="5">
        <f t="shared" si="79"/>
        <v>0</v>
      </c>
      <c r="BR122" s="5">
        <f t="shared" si="79"/>
        <v>0</v>
      </c>
      <c r="BS122" s="5">
        <f t="shared" si="79"/>
        <v>0</v>
      </c>
      <c r="BT122" s="5">
        <f t="shared" si="79"/>
        <v>0</v>
      </c>
      <c r="BU122" s="5">
        <f t="shared" si="79"/>
        <v>0</v>
      </c>
      <c r="BV122" s="5">
        <f t="shared" si="79"/>
        <v>0</v>
      </c>
      <c r="BW122" s="5">
        <f t="shared" si="79"/>
        <v>0</v>
      </c>
      <c r="BX122" s="5">
        <f t="shared" si="79"/>
        <v>0</v>
      </c>
      <c r="BY122" s="5">
        <f t="shared" si="79"/>
        <v>0</v>
      </c>
      <c r="BZ122" s="5">
        <f t="shared" si="79"/>
        <v>0</v>
      </c>
      <c r="CA122" s="5">
        <f t="shared" si="79"/>
        <v>0</v>
      </c>
      <c r="CB122" s="5">
        <f t="shared" si="79"/>
        <v>0</v>
      </c>
      <c r="CC122" s="5">
        <f t="shared" si="79"/>
        <v>0</v>
      </c>
      <c r="CD122" s="5">
        <f t="shared" si="79"/>
        <v>0</v>
      </c>
      <c r="CE122" s="5">
        <f t="shared" si="79"/>
        <v>0</v>
      </c>
      <c r="CF122" s="5">
        <f t="shared" si="79"/>
        <v>0</v>
      </c>
      <c r="CG122" s="5">
        <f t="shared" si="79"/>
        <v>0</v>
      </c>
      <c r="CH122" s="5">
        <f t="shared" ref="CH122:DM122" si="80">SUMIFS(CH$1:CH$116,$U$1:$U$116,"СП",$T$1:$T$116,"20220801",$S$1:$S$116,"Р")</f>
        <v>0</v>
      </c>
      <c r="CI122" s="5">
        <f t="shared" si="80"/>
        <v>0</v>
      </c>
      <c r="CJ122" s="5">
        <f t="shared" si="80"/>
        <v>0</v>
      </c>
      <c r="CK122" s="5">
        <f t="shared" si="80"/>
        <v>0</v>
      </c>
      <c r="CL122" s="5">
        <f t="shared" si="80"/>
        <v>0</v>
      </c>
      <c r="CM122" s="5">
        <f t="shared" si="80"/>
        <v>0</v>
      </c>
      <c r="CN122" s="5">
        <f t="shared" si="80"/>
        <v>0</v>
      </c>
      <c r="CO122" s="5">
        <f t="shared" si="80"/>
        <v>0</v>
      </c>
      <c r="CP122" s="5">
        <f t="shared" si="80"/>
        <v>0</v>
      </c>
      <c r="CQ122" s="5">
        <f t="shared" si="80"/>
        <v>0</v>
      </c>
      <c r="CR122" s="5">
        <f t="shared" si="80"/>
        <v>0</v>
      </c>
      <c r="CS122" s="5">
        <f t="shared" si="80"/>
        <v>0</v>
      </c>
      <c r="CT122" s="5">
        <f t="shared" si="80"/>
        <v>0</v>
      </c>
      <c r="CU122" s="5">
        <f t="shared" si="80"/>
        <v>0</v>
      </c>
      <c r="CV122" s="5">
        <f t="shared" si="80"/>
        <v>0</v>
      </c>
      <c r="CW122" s="5">
        <f t="shared" si="80"/>
        <v>0</v>
      </c>
      <c r="CX122" s="5">
        <f t="shared" si="80"/>
        <v>0</v>
      </c>
      <c r="CY122" s="5">
        <f t="shared" si="80"/>
        <v>0</v>
      </c>
      <c r="CZ122" s="5">
        <f t="shared" si="80"/>
        <v>0</v>
      </c>
      <c r="DA122" s="5">
        <f t="shared" si="80"/>
        <v>0</v>
      </c>
      <c r="DB122" s="5">
        <f t="shared" si="80"/>
        <v>0</v>
      </c>
      <c r="DC122" s="5">
        <f t="shared" si="80"/>
        <v>0</v>
      </c>
      <c r="DD122" s="5">
        <f t="shared" si="80"/>
        <v>0</v>
      </c>
      <c r="DE122" s="5">
        <f t="shared" si="80"/>
        <v>0</v>
      </c>
      <c r="DF122" s="5">
        <f t="shared" si="80"/>
        <v>0</v>
      </c>
      <c r="DG122" s="5">
        <f t="shared" si="80"/>
        <v>0</v>
      </c>
      <c r="DH122" s="5">
        <f t="shared" si="80"/>
        <v>0</v>
      </c>
      <c r="DI122" s="5">
        <f t="shared" si="80"/>
        <v>0</v>
      </c>
      <c r="DJ122" s="5">
        <f t="shared" si="80"/>
        <v>0</v>
      </c>
      <c r="DK122" s="5">
        <f t="shared" si="80"/>
        <v>0</v>
      </c>
      <c r="DL122" s="5">
        <f t="shared" si="80"/>
        <v>0</v>
      </c>
      <c r="DM122" s="5">
        <f t="shared" si="80"/>
        <v>0</v>
      </c>
    </row>
    <row r="123" spans="1:117" ht="18.75" hidden="1">
      <c r="T123" s="3" t="s">
        <v>53</v>
      </c>
      <c r="U123" s="3" t="s">
        <v>100</v>
      </c>
      <c r="AD123" s="5">
        <f t="shared" ref="AD123:BI123" si="81">SUMIFS(AD$1:AD$116,$U$1:$U$116,"ВС'СП",$T$1:$T$116,"20220801",$S$1:$S$116,"Р")</f>
        <v>3008.1813300000003</v>
      </c>
      <c r="AE123" s="5">
        <f t="shared" si="81"/>
        <v>0</v>
      </c>
      <c r="AF123" s="5">
        <f t="shared" si="81"/>
        <v>0</v>
      </c>
      <c r="AG123" s="5">
        <f t="shared" si="81"/>
        <v>0</v>
      </c>
      <c r="AH123" s="5">
        <f t="shared" si="81"/>
        <v>0</v>
      </c>
      <c r="AI123" s="5">
        <f t="shared" si="81"/>
        <v>0</v>
      </c>
      <c r="AJ123" s="5">
        <f t="shared" si="81"/>
        <v>0</v>
      </c>
      <c r="AK123" s="5">
        <f t="shared" si="81"/>
        <v>0</v>
      </c>
      <c r="AL123" s="5">
        <f t="shared" si="81"/>
        <v>594.68952000000002</v>
      </c>
      <c r="AM123" s="5">
        <f t="shared" si="81"/>
        <v>0</v>
      </c>
      <c r="AN123" s="5">
        <f t="shared" si="81"/>
        <v>0</v>
      </c>
      <c r="AO123" s="5">
        <f t="shared" si="81"/>
        <v>0</v>
      </c>
      <c r="AP123" s="5">
        <f t="shared" si="81"/>
        <v>0</v>
      </c>
      <c r="AQ123" s="5">
        <f t="shared" si="81"/>
        <v>0</v>
      </c>
      <c r="AR123" s="5">
        <f t="shared" si="81"/>
        <v>0</v>
      </c>
      <c r="AS123" s="5">
        <f t="shared" si="81"/>
        <v>0</v>
      </c>
      <c r="AT123" s="5">
        <f t="shared" si="81"/>
        <v>69.300000000000011</v>
      </c>
      <c r="AU123" s="5">
        <f t="shared" si="81"/>
        <v>0</v>
      </c>
      <c r="AV123" s="5">
        <f t="shared" si="81"/>
        <v>0</v>
      </c>
      <c r="AW123" s="5">
        <f t="shared" si="81"/>
        <v>0</v>
      </c>
      <c r="AX123" s="5">
        <f t="shared" si="81"/>
        <v>0</v>
      </c>
      <c r="AY123" s="5">
        <f t="shared" si="81"/>
        <v>0</v>
      </c>
      <c r="AZ123" s="5">
        <f t="shared" si="81"/>
        <v>0</v>
      </c>
      <c r="BA123" s="5">
        <f t="shared" si="81"/>
        <v>0</v>
      </c>
      <c r="BB123" s="5">
        <f t="shared" si="81"/>
        <v>48.609880000000004</v>
      </c>
      <c r="BC123" s="5">
        <f t="shared" si="81"/>
        <v>0</v>
      </c>
      <c r="BD123" s="5">
        <f t="shared" si="81"/>
        <v>0</v>
      </c>
      <c r="BE123" s="5">
        <f t="shared" si="81"/>
        <v>0</v>
      </c>
      <c r="BF123" s="5">
        <f t="shared" si="81"/>
        <v>0</v>
      </c>
      <c r="BG123" s="5">
        <f t="shared" si="81"/>
        <v>0</v>
      </c>
      <c r="BH123" s="5">
        <f t="shared" si="81"/>
        <v>0</v>
      </c>
      <c r="BI123" s="5">
        <f t="shared" si="81"/>
        <v>0</v>
      </c>
      <c r="BJ123" s="5">
        <f t="shared" ref="BJ123:CO123" si="82">SUMIFS(BJ$1:BJ$116,$U$1:$U$116,"ВС'СП",$T$1:$T$116,"20220801",$S$1:$S$116,"Р")</f>
        <v>20.69012</v>
      </c>
      <c r="BK123" s="5">
        <f t="shared" si="82"/>
        <v>0</v>
      </c>
      <c r="BL123" s="5">
        <f t="shared" si="82"/>
        <v>0</v>
      </c>
      <c r="BM123" s="5">
        <f t="shared" si="82"/>
        <v>0</v>
      </c>
      <c r="BN123" s="5">
        <f t="shared" si="82"/>
        <v>0</v>
      </c>
      <c r="BO123" s="5">
        <f t="shared" si="82"/>
        <v>0</v>
      </c>
      <c r="BP123" s="5">
        <f t="shared" si="82"/>
        <v>0</v>
      </c>
      <c r="BQ123" s="5">
        <f t="shared" si="82"/>
        <v>0</v>
      </c>
      <c r="BR123" s="5">
        <f t="shared" si="82"/>
        <v>1267.2774399999998</v>
      </c>
      <c r="BS123" s="5">
        <f t="shared" si="82"/>
        <v>0</v>
      </c>
      <c r="BT123" s="5">
        <f t="shared" si="82"/>
        <v>0</v>
      </c>
      <c r="BU123" s="5">
        <f t="shared" si="82"/>
        <v>0</v>
      </c>
      <c r="BV123" s="5">
        <f t="shared" si="82"/>
        <v>0</v>
      </c>
      <c r="BW123" s="5">
        <f t="shared" si="82"/>
        <v>0</v>
      </c>
      <c r="BX123" s="5">
        <f t="shared" si="82"/>
        <v>0</v>
      </c>
      <c r="BY123" s="5">
        <f t="shared" si="82"/>
        <v>0</v>
      </c>
      <c r="BZ123" s="5">
        <f t="shared" si="82"/>
        <v>0</v>
      </c>
      <c r="CA123" s="5">
        <f t="shared" si="82"/>
        <v>0</v>
      </c>
      <c r="CB123" s="5">
        <f t="shared" si="82"/>
        <v>0</v>
      </c>
      <c r="CC123" s="5">
        <f t="shared" si="82"/>
        <v>0</v>
      </c>
      <c r="CD123" s="5">
        <f t="shared" si="82"/>
        <v>0</v>
      </c>
      <c r="CE123" s="5">
        <f t="shared" si="82"/>
        <v>0</v>
      </c>
      <c r="CF123" s="5">
        <f t="shared" si="82"/>
        <v>0</v>
      </c>
      <c r="CG123" s="5">
        <f t="shared" si="82"/>
        <v>0</v>
      </c>
      <c r="CH123" s="5">
        <f t="shared" si="82"/>
        <v>2.2000000000000002</v>
      </c>
      <c r="CI123" s="5">
        <f t="shared" si="82"/>
        <v>0</v>
      </c>
      <c r="CJ123" s="5">
        <f t="shared" si="82"/>
        <v>0</v>
      </c>
      <c r="CK123" s="5">
        <f t="shared" si="82"/>
        <v>0</v>
      </c>
      <c r="CL123" s="5">
        <f t="shared" si="82"/>
        <v>0</v>
      </c>
      <c r="CM123" s="5">
        <f t="shared" si="82"/>
        <v>0</v>
      </c>
      <c r="CN123" s="5">
        <f t="shared" si="82"/>
        <v>0</v>
      </c>
      <c r="CO123" s="5">
        <f t="shared" si="82"/>
        <v>0</v>
      </c>
      <c r="CP123" s="5">
        <f t="shared" ref="CP123:DM123" si="83">SUMIFS(CP$1:CP$116,$U$1:$U$116,"ВС'СП",$T$1:$T$116,"20220801",$S$1:$S$116,"Р")</f>
        <v>5.6000000000000001E-2</v>
      </c>
      <c r="CQ123" s="5">
        <f t="shared" si="83"/>
        <v>0</v>
      </c>
      <c r="CR123" s="5">
        <f t="shared" si="83"/>
        <v>0</v>
      </c>
      <c r="CS123" s="5">
        <f t="shared" si="83"/>
        <v>0</v>
      </c>
      <c r="CT123" s="5">
        <f t="shared" si="83"/>
        <v>0</v>
      </c>
      <c r="CU123" s="5">
        <f t="shared" si="83"/>
        <v>0</v>
      </c>
      <c r="CV123" s="5">
        <f t="shared" si="83"/>
        <v>0</v>
      </c>
      <c r="CW123" s="5">
        <f t="shared" si="83"/>
        <v>0</v>
      </c>
      <c r="CX123" s="5">
        <f t="shared" si="83"/>
        <v>615.37963999999999</v>
      </c>
      <c r="CY123" s="5">
        <f t="shared" si="83"/>
        <v>0</v>
      </c>
      <c r="CZ123" s="5">
        <f t="shared" si="83"/>
        <v>0</v>
      </c>
      <c r="DA123" s="5">
        <f t="shared" si="83"/>
        <v>0</v>
      </c>
      <c r="DB123" s="5">
        <f t="shared" si="83"/>
        <v>0</v>
      </c>
      <c r="DC123" s="5">
        <f t="shared" si="83"/>
        <v>0</v>
      </c>
      <c r="DD123" s="5">
        <f t="shared" si="83"/>
        <v>0</v>
      </c>
      <c r="DE123" s="5">
        <f t="shared" si="83"/>
        <v>0</v>
      </c>
      <c r="DF123" s="5">
        <f t="shared" si="83"/>
        <v>0</v>
      </c>
      <c r="DG123" s="5">
        <f t="shared" si="83"/>
        <v>0</v>
      </c>
      <c r="DH123" s="5">
        <f t="shared" si="83"/>
        <v>0</v>
      </c>
      <c r="DI123" s="5">
        <f t="shared" si="83"/>
        <v>0</v>
      </c>
      <c r="DJ123" s="5">
        <f t="shared" si="83"/>
        <v>0</v>
      </c>
      <c r="DK123" s="5">
        <f t="shared" si="83"/>
        <v>0</v>
      </c>
      <c r="DL123" s="5">
        <f t="shared" si="83"/>
        <v>0</v>
      </c>
      <c r="DM123" s="5">
        <f t="shared" si="83"/>
        <v>0</v>
      </c>
    </row>
    <row r="124" spans="1:117" ht="18.75" hidden="1">
      <c r="T124" s="3" t="s">
        <v>53</v>
      </c>
      <c r="U124" s="3" t="s">
        <v>60</v>
      </c>
      <c r="V124" s="5">
        <f t="shared" ref="V124:BA124" si="84">SUMIFS(V$1:V$116,$U$1:$U$116,"НДС",$T$1:$T$116,"20220801",$S$1:$S$116,"Р")</f>
        <v>601.63626600000009</v>
      </c>
      <c r="W124" s="5">
        <f t="shared" si="84"/>
        <v>0</v>
      </c>
      <c r="X124" s="5">
        <f t="shared" si="84"/>
        <v>0</v>
      </c>
      <c r="Y124" s="5">
        <f t="shared" si="84"/>
        <v>0</v>
      </c>
      <c r="Z124" s="5">
        <f t="shared" si="84"/>
        <v>0</v>
      </c>
      <c r="AA124" s="5">
        <f t="shared" si="84"/>
        <v>0</v>
      </c>
      <c r="AB124" s="5">
        <f t="shared" si="84"/>
        <v>0</v>
      </c>
      <c r="AC124" s="5">
        <f t="shared" si="84"/>
        <v>0</v>
      </c>
      <c r="AD124" s="5">
        <f t="shared" si="84"/>
        <v>601.63626600000009</v>
      </c>
      <c r="AE124" s="5">
        <f t="shared" si="84"/>
        <v>0</v>
      </c>
      <c r="AF124" s="5">
        <f t="shared" si="84"/>
        <v>0</v>
      </c>
      <c r="AG124" s="5">
        <f t="shared" si="84"/>
        <v>0</v>
      </c>
      <c r="AH124" s="5">
        <f t="shared" si="84"/>
        <v>0</v>
      </c>
      <c r="AI124" s="5">
        <f t="shared" si="84"/>
        <v>0</v>
      </c>
      <c r="AJ124" s="5">
        <f t="shared" si="84"/>
        <v>0</v>
      </c>
      <c r="AK124" s="5">
        <f t="shared" si="84"/>
        <v>0</v>
      </c>
      <c r="AL124" s="5">
        <f t="shared" si="84"/>
        <v>0</v>
      </c>
      <c r="AM124" s="5">
        <f t="shared" si="84"/>
        <v>0</v>
      </c>
      <c r="AN124" s="5">
        <f t="shared" si="84"/>
        <v>0</v>
      </c>
      <c r="AO124" s="5">
        <f t="shared" si="84"/>
        <v>0</v>
      </c>
      <c r="AP124" s="5">
        <f t="shared" si="84"/>
        <v>0</v>
      </c>
      <c r="AQ124" s="5">
        <f t="shared" si="84"/>
        <v>0</v>
      </c>
      <c r="AR124" s="5">
        <f t="shared" si="84"/>
        <v>0</v>
      </c>
      <c r="AS124" s="5">
        <f t="shared" si="84"/>
        <v>0</v>
      </c>
      <c r="AT124" s="5">
        <f t="shared" si="84"/>
        <v>0</v>
      </c>
      <c r="AU124" s="5">
        <f t="shared" si="84"/>
        <v>0</v>
      </c>
      <c r="AV124" s="5">
        <f t="shared" si="84"/>
        <v>0</v>
      </c>
      <c r="AW124" s="5">
        <f t="shared" si="84"/>
        <v>0</v>
      </c>
      <c r="AX124" s="5">
        <f t="shared" si="84"/>
        <v>0</v>
      </c>
      <c r="AY124" s="5">
        <f t="shared" si="84"/>
        <v>0</v>
      </c>
      <c r="AZ124" s="5">
        <f t="shared" si="84"/>
        <v>0</v>
      </c>
      <c r="BA124" s="5">
        <f t="shared" si="84"/>
        <v>0</v>
      </c>
      <c r="BB124" s="5">
        <f t="shared" ref="BB124:CG124" si="85">SUMIFS(BB$1:BB$116,$U$1:$U$116,"НДС",$T$1:$T$116,"20220801",$S$1:$S$116,"Р")</f>
        <v>0</v>
      </c>
      <c r="BC124" s="5">
        <f t="shared" si="85"/>
        <v>0</v>
      </c>
      <c r="BD124" s="5">
        <f t="shared" si="85"/>
        <v>0</v>
      </c>
      <c r="BE124" s="5">
        <f t="shared" si="85"/>
        <v>0</v>
      </c>
      <c r="BF124" s="5">
        <f t="shared" si="85"/>
        <v>0</v>
      </c>
      <c r="BG124" s="5">
        <f t="shared" si="85"/>
        <v>0</v>
      </c>
      <c r="BH124" s="5">
        <f t="shared" si="85"/>
        <v>0</v>
      </c>
      <c r="BI124" s="5">
        <f t="shared" si="85"/>
        <v>0</v>
      </c>
      <c r="BJ124" s="5">
        <f t="shared" si="85"/>
        <v>0</v>
      </c>
      <c r="BK124" s="5">
        <f t="shared" si="85"/>
        <v>0</v>
      </c>
      <c r="BL124" s="5">
        <f t="shared" si="85"/>
        <v>0</v>
      </c>
      <c r="BM124" s="5">
        <f t="shared" si="85"/>
        <v>0</v>
      </c>
      <c r="BN124" s="5">
        <f t="shared" si="85"/>
        <v>0</v>
      </c>
      <c r="BO124" s="5">
        <f t="shared" si="85"/>
        <v>0</v>
      </c>
      <c r="BP124" s="5">
        <f t="shared" si="85"/>
        <v>0</v>
      </c>
      <c r="BQ124" s="5">
        <f t="shared" si="85"/>
        <v>0</v>
      </c>
      <c r="BR124" s="5">
        <f t="shared" si="85"/>
        <v>0</v>
      </c>
      <c r="BS124" s="5">
        <f t="shared" si="85"/>
        <v>0</v>
      </c>
      <c r="BT124" s="5">
        <f t="shared" si="85"/>
        <v>0</v>
      </c>
      <c r="BU124" s="5">
        <f t="shared" si="85"/>
        <v>0</v>
      </c>
      <c r="BV124" s="5">
        <f t="shared" si="85"/>
        <v>0</v>
      </c>
      <c r="BW124" s="5">
        <f t="shared" si="85"/>
        <v>0</v>
      </c>
      <c r="BX124" s="5">
        <f t="shared" si="85"/>
        <v>0</v>
      </c>
      <c r="BY124" s="5">
        <f t="shared" si="85"/>
        <v>0</v>
      </c>
      <c r="BZ124" s="5">
        <f t="shared" si="85"/>
        <v>0</v>
      </c>
      <c r="CA124" s="5">
        <f t="shared" si="85"/>
        <v>0</v>
      </c>
      <c r="CB124" s="5">
        <f t="shared" si="85"/>
        <v>0</v>
      </c>
      <c r="CC124" s="5">
        <f t="shared" si="85"/>
        <v>0</v>
      </c>
      <c r="CD124" s="5">
        <f t="shared" si="85"/>
        <v>0</v>
      </c>
      <c r="CE124" s="5">
        <f t="shared" si="85"/>
        <v>0</v>
      </c>
      <c r="CF124" s="5">
        <f t="shared" si="85"/>
        <v>0</v>
      </c>
      <c r="CG124" s="5">
        <f t="shared" si="85"/>
        <v>0</v>
      </c>
      <c r="CH124" s="5">
        <f t="shared" ref="CH124:DM124" si="86">SUMIFS(CH$1:CH$116,$U$1:$U$116,"НДС",$T$1:$T$116,"20220801",$S$1:$S$116,"Р")</f>
        <v>0</v>
      </c>
      <c r="CI124" s="5">
        <f t="shared" si="86"/>
        <v>0</v>
      </c>
      <c r="CJ124" s="5">
        <f t="shared" si="86"/>
        <v>0</v>
      </c>
      <c r="CK124" s="5">
        <f t="shared" si="86"/>
        <v>0</v>
      </c>
      <c r="CL124" s="5">
        <f t="shared" si="86"/>
        <v>0</v>
      </c>
      <c r="CM124" s="5">
        <f t="shared" si="86"/>
        <v>0</v>
      </c>
      <c r="CN124" s="5">
        <f t="shared" si="86"/>
        <v>0</v>
      </c>
      <c r="CO124" s="5">
        <f t="shared" si="86"/>
        <v>0</v>
      </c>
      <c r="CP124" s="5">
        <f t="shared" si="86"/>
        <v>0</v>
      </c>
      <c r="CQ124" s="5">
        <f t="shared" si="86"/>
        <v>0</v>
      </c>
      <c r="CR124" s="5">
        <f t="shared" si="86"/>
        <v>0</v>
      </c>
      <c r="CS124" s="5">
        <f t="shared" si="86"/>
        <v>0</v>
      </c>
      <c r="CT124" s="5">
        <f t="shared" si="86"/>
        <v>0</v>
      </c>
      <c r="CU124" s="5">
        <f t="shared" si="86"/>
        <v>0</v>
      </c>
      <c r="CV124" s="5">
        <f t="shared" si="86"/>
        <v>0</v>
      </c>
      <c r="CW124" s="5">
        <f t="shared" si="86"/>
        <v>0</v>
      </c>
      <c r="CX124" s="5">
        <f t="shared" si="86"/>
        <v>0</v>
      </c>
      <c r="CY124" s="5">
        <f t="shared" si="86"/>
        <v>0</v>
      </c>
      <c r="CZ124" s="5">
        <f t="shared" si="86"/>
        <v>0</v>
      </c>
      <c r="DA124" s="5">
        <f t="shared" si="86"/>
        <v>0</v>
      </c>
      <c r="DB124" s="5">
        <f t="shared" si="86"/>
        <v>0</v>
      </c>
      <c r="DC124" s="5">
        <f t="shared" si="86"/>
        <v>0</v>
      </c>
      <c r="DD124" s="5">
        <f t="shared" si="86"/>
        <v>0</v>
      </c>
      <c r="DE124" s="5">
        <f t="shared" si="86"/>
        <v>0</v>
      </c>
      <c r="DF124" s="5">
        <f t="shared" si="86"/>
        <v>0</v>
      </c>
      <c r="DG124" s="5">
        <f t="shared" si="86"/>
        <v>0</v>
      </c>
      <c r="DH124" s="5">
        <f t="shared" si="86"/>
        <v>0</v>
      </c>
      <c r="DI124" s="5">
        <f t="shared" si="86"/>
        <v>0</v>
      </c>
      <c r="DJ124" s="5">
        <f t="shared" si="86"/>
        <v>0</v>
      </c>
      <c r="DK124" s="5">
        <f t="shared" si="86"/>
        <v>0</v>
      </c>
      <c r="DL124" s="5">
        <f t="shared" si="86"/>
        <v>0</v>
      </c>
      <c r="DM124" s="5">
        <f t="shared" si="86"/>
        <v>0</v>
      </c>
    </row>
    <row r="125" spans="1:117" ht="18.75" hidden="1">
      <c r="T125" s="3" t="s">
        <v>53</v>
      </c>
      <c r="U125" s="3" t="s">
        <v>101</v>
      </c>
      <c r="AD125" s="5">
        <f t="shared" ref="AD125:BI125" si="87">SUMIFS(AD$1:AD$116,$U$1:$U$116,"ВС'НДС",$T$1:$T$116,"20220801",$S$1:$S$116,"Р")</f>
        <v>3609.8175960000003</v>
      </c>
      <c r="AE125" s="5">
        <f t="shared" si="87"/>
        <v>0</v>
      </c>
      <c r="AF125" s="5">
        <f t="shared" si="87"/>
        <v>0</v>
      </c>
      <c r="AG125" s="5">
        <f t="shared" si="87"/>
        <v>0</v>
      </c>
      <c r="AH125" s="5">
        <f t="shared" si="87"/>
        <v>0</v>
      </c>
      <c r="AI125" s="5">
        <f t="shared" si="87"/>
        <v>0</v>
      </c>
      <c r="AJ125" s="5">
        <f t="shared" si="87"/>
        <v>0</v>
      </c>
      <c r="AK125" s="5">
        <f t="shared" si="87"/>
        <v>0</v>
      </c>
      <c r="AL125" s="5">
        <f t="shared" si="87"/>
        <v>594.68952000000002</v>
      </c>
      <c r="AM125" s="5">
        <f t="shared" si="87"/>
        <v>0</v>
      </c>
      <c r="AN125" s="5">
        <f t="shared" si="87"/>
        <v>0</v>
      </c>
      <c r="AO125" s="5">
        <f t="shared" si="87"/>
        <v>0</v>
      </c>
      <c r="AP125" s="5">
        <f t="shared" si="87"/>
        <v>0</v>
      </c>
      <c r="AQ125" s="5">
        <f t="shared" si="87"/>
        <v>0</v>
      </c>
      <c r="AR125" s="5">
        <f t="shared" si="87"/>
        <v>0</v>
      </c>
      <c r="AS125" s="5">
        <f t="shared" si="87"/>
        <v>0</v>
      </c>
      <c r="AT125" s="5">
        <f t="shared" si="87"/>
        <v>69.300000000000011</v>
      </c>
      <c r="AU125" s="5">
        <f t="shared" si="87"/>
        <v>0</v>
      </c>
      <c r="AV125" s="5">
        <f t="shared" si="87"/>
        <v>0</v>
      </c>
      <c r="AW125" s="5">
        <f t="shared" si="87"/>
        <v>0</v>
      </c>
      <c r="AX125" s="5">
        <f t="shared" si="87"/>
        <v>0</v>
      </c>
      <c r="AY125" s="5">
        <f t="shared" si="87"/>
        <v>0</v>
      </c>
      <c r="AZ125" s="5">
        <f t="shared" si="87"/>
        <v>0</v>
      </c>
      <c r="BA125" s="5">
        <f t="shared" si="87"/>
        <v>0</v>
      </c>
      <c r="BB125" s="5">
        <f t="shared" si="87"/>
        <v>48.609880000000004</v>
      </c>
      <c r="BC125" s="5">
        <f t="shared" si="87"/>
        <v>0</v>
      </c>
      <c r="BD125" s="5">
        <f t="shared" si="87"/>
        <v>0</v>
      </c>
      <c r="BE125" s="5">
        <f t="shared" si="87"/>
        <v>0</v>
      </c>
      <c r="BF125" s="5">
        <f t="shared" si="87"/>
        <v>0</v>
      </c>
      <c r="BG125" s="5">
        <f t="shared" si="87"/>
        <v>0</v>
      </c>
      <c r="BH125" s="5">
        <f t="shared" si="87"/>
        <v>0</v>
      </c>
      <c r="BI125" s="5">
        <f t="shared" si="87"/>
        <v>0</v>
      </c>
      <c r="BJ125" s="5">
        <f t="shared" ref="BJ125:CO125" si="88">SUMIFS(BJ$1:BJ$116,$U$1:$U$116,"ВС'НДС",$T$1:$T$116,"20220801",$S$1:$S$116,"Р")</f>
        <v>20.69012</v>
      </c>
      <c r="BK125" s="5">
        <f t="shared" si="88"/>
        <v>0</v>
      </c>
      <c r="BL125" s="5">
        <f t="shared" si="88"/>
        <v>0</v>
      </c>
      <c r="BM125" s="5">
        <f t="shared" si="88"/>
        <v>0</v>
      </c>
      <c r="BN125" s="5">
        <f t="shared" si="88"/>
        <v>0</v>
      </c>
      <c r="BO125" s="5">
        <f t="shared" si="88"/>
        <v>0</v>
      </c>
      <c r="BP125" s="5">
        <f t="shared" si="88"/>
        <v>0</v>
      </c>
      <c r="BQ125" s="5">
        <f t="shared" si="88"/>
        <v>0</v>
      </c>
      <c r="BR125" s="5">
        <f t="shared" si="88"/>
        <v>1267.2774399999998</v>
      </c>
      <c r="BS125" s="5">
        <f t="shared" si="88"/>
        <v>0</v>
      </c>
      <c r="BT125" s="5">
        <f t="shared" si="88"/>
        <v>0</v>
      </c>
      <c r="BU125" s="5">
        <f t="shared" si="88"/>
        <v>0</v>
      </c>
      <c r="BV125" s="5">
        <f t="shared" si="88"/>
        <v>0</v>
      </c>
      <c r="BW125" s="5">
        <f t="shared" si="88"/>
        <v>0</v>
      </c>
      <c r="BX125" s="5">
        <f t="shared" si="88"/>
        <v>0</v>
      </c>
      <c r="BY125" s="5">
        <f t="shared" si="88"/>
        <v>0</v>
      </c>
      <c r="BZ125" s="5">
        <f t="shared" si="88"/>
        <v>0</v>
      </c>
      <c r="CA125" s="5">
        <f t="shared" si="88"/>
        <v>0</v>
      </c>
      <c r="CB125" s="5">
        <f t="shared" si="88"/>
        <v>0</v>
      </c>
      <c r="CC125" s="5">
        <f t="shared" si="88"/>
        <v>0</v>
      </c>
      <c r="CD125" s="5">
        <f t="shared" si="88"/>
        <v>0</v>
      </c>
      <c r="CE125" s="5">
        <f t="shared" si="88"/>
        <v>0</v>
      </c>
      <c r="CF125" s="5">
        <f t="shared" si="88"/>
        <v>0</v>
      </c>
      <c r="CG125" s="5">
        <f t="shared" si="88"/>
        <v>0</v>
      </c>
      <c r="CH125" s="5">
        <f t="shared" si="88"/>
        <v>2.2000000000000002</v>
      </c>
      <c r="CI125" s="5">
        <f t="shared" si="88"/>
        <v>0</v>
      </c>
      <c r="CJ125" s="5">
        <f t="shared" si="88"/>
        <v>0</v>
      </c>
      <c r="CK125" s="5">
        <f t="shared" si="88"/>
        <v>0</v>
      </c>
      <c r="CL125" s="5">
        <f t="shared" si="88"/>
        <v>0</v>
      </c>
      <c r="CM125" s="5">
        <f t="shared" si="88"/>
        <v>0</v>
      </c>
      <c r="CN125" s="5">
        <f t="shared" si="88"/>
        <v>0</v>
      </c>
      <c r="CO125" s="5">
        <f t="shared" si="88"/>
        <v>0</v>
      </c>
      <c r="CP125" s="5">
        <f t="shared" ref="CP125:DM125" si="89">SUMIFS(CP$1:CP$116,$U$1:$U$116,"ВС'НДС",$T$1:$T$116,"20220801",$S$1:$S$116,"Р")</f>
        <v>5.6000000000000001E-2</v>
      </c>
      <c r="CQ125" s="5">
        <f t="shared" si="89"/>
        <v>0</v>
      </c>
      <c r="CR125" s="5">
        <f t="shared" si="89"/>
        <v>0</v>
      </c>
      <c r="CS125" s="5">
        <f t="shared" si="89"/>
        <v>0</v>
      </c>
      <c r="CT125" s="5">
        <f t="shared" si="89"/>
        <v>0</v>
      </c>
      <c r="CU125" s="5">
        <f t="shared" si="89"/>
        <v>0</v>
      </c>
      <c r="CV125" s="5">
        <f t="shared" si="89"/>
        <v>0</v>
      </c>
      <c r="CW125" s="5">
        <f t="shared" si="89"/>
        <v>0</v>
      </c>
      <c r="CX125" s="5">
        <f t="shared" si="89"/>
        <v>615.37963999999999</v>
      </c>
      <c r="CY125" s="5">
        <f t="shared" si="89"/>
        <v>0</v>
      </c>
      <c r="CZ125" s="5">
        <f t="shared" si="89"/>
        <v>0</v>
      </c>
      <c r="DA125" s="5">
        <f t="shared" si="89"/>
        <v>0</v>
      </c>
      <c r="DB125" s="5">
        <f t="shared" si="89"/>
        <v>0</v>
      </c>
      <c r="DC125" s="5">
        <f t="shared" si="89"/>
        <v>0</v>
      </c>
      <c r="DD125" s="5">
        <f t="shared" si="89"/>
        <v>0</v>
      </c>
      <c r="DE125" s="5">
        <f t="shared" si="89"/>
        <v>0</v>
      </c>
      <c r="DF125" s="5">
        <f t="shared" si="89"/>
        <v>0</v>
      </c>
      <c r="DG125" s="5">
        <f t="shared" si="89"/>
        <v>0</v>
      </c>
      <c r="DH125" s="5">
        <f t="shared" si="89"/>
        <v>0</v>
      </c>
      <c r="DI125" s="5">
        <f t="shared" si="89"/>
        <v>0</v>
      </c>
      <c r="DJ125" s="5">
        <f t="shared" si="89"/>
        <v>0</v>
      </c>
      <c r="DK125" s="5">
        <f t="shared" si="89"/>
        <v>0</v>
      </c>
      <c r="DL125" s="5">
        <f t="shared" si="89"/>
        <v>0</v>
      </c>
      <c r="DM125" s="5">
        <f t="shared" si="89"/>
        <v>0</v>
      </c>
    </row>
    <row r="126" spans="1:117" ht="12.75">
      <c r="A126" s="15"/>
      <c r="B126" s="15"/>
      <c r="C126" s="31" t="s">
        <v>102</v>
      </c>
      <c r="D126" s="31"/>
      <c r="E126" s="31"/>
      <c r="F126" s="31"/>
      <c r="G126" s="31"/>
      <c r="H126" s="31"/>
      <c r="I126" s="31"/>
      <c r="J126" s="16"/>
      <c r="K126" s="16"/>
      <c r="L126" s="16"/>
    </row>
    <row r="127" spans="1:117" ht="12">
      <c r="A127" s="17"/>
      <c r="B127" s="17"/>
      <c r="C127" s="32" t="s">
        <v>103</v>
      </c>
      <c r="D127" s="32"/>
      <c r="E127" s="32"/>
      <c r="F127" s="32"/>
      <c r="G127" s="32"/>
      <c r="H127" s="32"/>
      <c r="I127" s="32"/>
      <c r="J127" s="10">
        <f>SUM(J128:J132)</f>
        <v>184.62199999999999</v>
      </c>
      <c r="K127" s="10"/>
      <c r="L127" s="9">
        <f>SUM(L128:L132)</f>
        <v>1931.2669599999999</v>
      </c>
    </row>
    <row r="128" spans="1:117" ht="12">
      <c r="A128" s="17"/>
      <c r="B128" s="17"/>
      <c r="C128" s="33" t="s">
        <v>104</v>
      </c>
      <c r="D128" s="33"/>
      <c r="E128" s="33"/>
      <c r="F128" s="33"/>
      <c r="G128" s="33"/>
      <c r="H128" s="33"/>
      <c r="I128" s="33"/>
      <c r="J128" s="17"/>
      <c r="K128" s="17"/>
      <c r="L128" s="17"/>
    </row>
    <row r="129" spans="1:12" ht="12">
      <c r="A129" s="17"/>
      <c r="B129" s="17"/>
      <c r="C129" s="24" t="s">
        <v>105</v>
      </c>
      <c r="D129" s="24"/>
      <c r="E129" s="24"/>
      <c r="F129" s="24"/>
      <c r="G129" s="24"/>
      <c r="H129" s="24"/>
      <c r="I129" s="24"/>
      <c r="J129" s="10">
        <f>SUMIF($M$1:$M128,"оз",J$1:J128)</f>
        <v>18.654000000000003</v>
      </c>
      <c r="K129" s="10">
        <f>IF(J129*L129=0,"",L129/J129)</f>
        <v>31.879999999999995</v>
      </c>
      <c r="L129" s="9">
        <f>SUMIF($M$1:$M128,"оз",L$1:L128)</f>
        <v>594.68952000000002</v>
      </c>
    </row>
    <row r="130" spans="1:12" ht="12">
      <c r="A130" s="17"/>
      <c r="B130" s="17"/>
      <c r="C130" s="24" t="s">
        <v>106</v>
      </c>
      <c r="D130" s="24"/>
      <c r="E130" s="24"/>
      <c r="F130" s="24"/>
      <c r="G130" s="24"/>
      <c r="H130" s="24"/>
      <c r="I130" s="24"/>
      <c r="J130" s="10">
        <f>SUMIF($M$1:$M129,"эм",J$1:J129)</f>
        <v>6.16</v>
      </c>
      <c r="K130" s="10">
        <f>IF(J130*L130=0,"",L130/J130)</f>
        <v>11.250000000000002</v>
      </c>
      <c r="L130" s="9">
        <f>SUMIF($M$1:$M129,"эм",L$1:L129)</f>
        <v>69.300000000000011</v>
      </c>
    </row>
    <row r="131" spans="1:12" ht="12">
      <c r="A131" s="17"/>
      <c r="B131" s="17"/>
      <c r="C131" s="24" t="s">
        <v>107</v>
      </c>
      <c r="D131" s="24"/>
      <c r="E131" s="24"/>
      <c r="F131" s="24"/>
      <c r="G131" s="24"/>
      <c r="H131" s="24"/>
      <c r="I131" s="24"/>
      <c r="J131" s="10">
        <f>SUMIF($M$1:$M130,"мр",J$1:J130)+SUMIF($M$1:$M130,"мр_тек",J$1:J130)</f>
        <v>159.80799999999999</v>
      </c>
      <c r="K131" s="10">
        <f>IF(J131*L131=0,"",L131/J131)</f>
        <v>7.93</v>
      </c>
      <c r="L131" s="9">
        <f>SUMIF($M$1:$M130,"мр",L$1:L130)+SUMIF($M$1:$M130,"мр_тек",L$1:L130)</f>
        <v>1267.2774399999998</v>
      </c>
    </row>
    <row r="132" spans="1:12" ht="12">
      <c r="A132" s="17"/>
      <c r="B132" s="17"/>
      <c r="C132" s="24" t="s">
        <v>108</v>
      </c>
      <c r="D132" s="24"/>
      <c r="E132" s="24"/>
      <c r="F132" s="24"/>
      <c r="G132" s="24"/>
      <c r="H132" s="24"/>
      <c r="I132" s="24"/>
      <c r="J132" s="10">
        <f>SUMIF($M$1:$M131,"првоз",J$1:J131)+SUMIF($M$1:$M131,"првоз_тек",J$1:J131)</f>
        <v>0</v>
      </c>
      <c r="K132" s="10" t="str">
        <f>IF(J132*L132=0,"",L132/J132)</f>
        <v/>
      </c>
      <c r="L132" s="9">
        <f>SUMIF($M$1:$M131,"првоз",L$1:L131)+SUMIF($M$1:$M131,"првоз_тек",L$1:L131)</f>
        <v>0</v>
      </c>
    </row>
    <row r="133" spans="1:12" ht="12">
      <c r="A133" s="17"/>
      <c r="B133" s="17"/>
      <c r="C133" s="24" t="s">
        <v>109</v>
      </c>
      <c r="D133" s="24"/>
      <c r="E133" s="24"/>
      <c r="F133" s="24"/>
      <c r="G133" s="24"/>
      <c r="H133" s="24"/>
      <c r="I133" s="24"/>
      <c r="J133" s="10">
        <f>SUMIF($M$1:$M132,"фот",J$1:J132)</f>
        <v>19.303000000000001</v>
      </c>
      <c r="K133" s="10"/>
      <c r="L133" s="9">
        <f>SUMIF($M$1:$M132,"фот",L$1:L132)</f>
        <v>615.37963999999999</v>
      </c>
    </row>
    <row r="134" spans="1:12" ht="12">
      <c r="A134" s="17"/>
      <c r="B134" s="17"/>
      <c r="C134" s="24" t="s">
        <v>110</v>
      </c>
      <c r="D134" s="24"/>
      <c r="E134" s="24"/>
      <c r="F134" s="24"/>
      <c r="G134" s="24"/>
      <c r="H134" s="24"/>
      <c r="I134" s="24"/>
      <c r="J134" s="10">
        <f>SUMIF($M$1:$M133,"нр",J$1:J133)</f>
        <v>19.882090000000005</v>
      </c>
      <c r="K134" s="10"/>
      <c r="L134" s="9">
        <f>SUMIF($M$1:$M133,"нр",L$1:L133)</f>
        <v>633.84102920000009</v>
      </c>
    </row>
    <row r="135" spans="1:12" ht="12">
      <c r="A135" s="17"/>
      <c r="B135" s="17"/>
      <c r="C135" s="24" t="s">
        <v>111</v>
      </c>
      <c r="D135" s="24"/>
      <c r="E135" s="24"/>
      <c r="F135" s="24"/>
      <c r="G135" s="24"/>
      <c r="H135" s="24"/>
      <c r="I135" s="24"/>
      <c r="J135" s="10">
        <f>SUMIF($M$1:$M134,"сп",J$1:J134)</f>
        <v>13.898160000000001</v>
      </c>
      <c r="K135" s="10"/>
      <c r="L135" s="9">
        <f>SUMIF($M$1:$M134,"сп",L$1:L134)</f>
        <v>443.07334079999998</v>
      </c>
    </row>
    <row r="136" spans="1:12" ht="12">
      <c r="A136" s="17"/>
      <c r="B136" s="17"/>
      <c r="C136" s="24" t="s">
        <v>112</v>
      </c>
      <c r="D136" s="24"/>
      <c r="E136" s="24"/>
      <c r="F136" s="24"/>
      <c r="G136" s="24"/>
      <c r="H136" s="24"/>
      <c r="I136" s="24"/>
      <c r="J136" s="10">
        <f>SUMIF($M$1:$M135,"об",J$1:J135)+SUMIF($M$1:$M135,"об_тек",J$1:J135)</f>
        <v>0</v>
      </c>
      <c r="K136" s="10" t="str">
        <f>IF(J136*L136=0,"",L136/J136)</f>
        <v/>
      </c>
      <c r="L136" s="9">
        <f>SUMIF($M$1:$M135,"об",L$1:L135)+SUMIF($M$1:$M135,"об_тек",L$1:L135)</f>
        <v>0</v>
      </c>
    </row>
    <row r="137" spans="1:12" ht="12">
      <c r="A137" s="17"/>
      <c r="B137" s="17"/>
      <c r="C137" s="24" t="s">
        <v>113</v>
      </c>
      <c r="D137" s="24"/>
      <c r="E137" s="24"/>
      <c r="F137" s="24"/>
      <c r="G137" s="24"/>
      <c r="H137" s="24"/>
      <c r="I137" s="24"/>
      <c r="J137" s="10">
        <f>SUMIF($M$1:$M136,"проч",J$1:J136)</f>
        <v>0</v>
      </c>
      <c r="K137" s="10" t="str">
        <f>IF(J137*L137=0,"",L137/J137)</f>
        <v/>
      </c>
      <c r="L137" s="9">
        <f>SUMIF($M$1:$M136,"проч",L$1:L136)</f>
        <v>0</v>
      </c>
    </row>
    <row r="138" spans="1:12" ht="12">
      <c r="A138" s="25" t="s">
        <v>114</v>
      </c>
      <c r="B138" s="25"/>
      <c r="C138" s="26" t="s">
        <v>115</v>
      </c>
      <c r="D138" s="26"/>
      <c r="E138" s="26"/>
      <c r="F138" s="26"/>
      <c r="G138" s="26"/>
      <c r="H138" s="26"/>
      <c r="I138" s="26"/>
      <c r="J138" s="18"/>
      <c r="K138" s="18"/>
      <c r="L138" s="19">
        <f>($V$124+$W$124+$X$124+$Y$124)</f>
        <v>601.63626600000009</v>
      </c>
    </row>
    <row r="139" spans="1:12" ht="12.75">
      <c r="A139" s="15"/>
      <c r="B139" s="15"/>
      <c r="C139" s="27" t="s">
        <v>116</v>
      </c>
      <c r="D139" s="27"/>
      <c r="E139" s="27"/>
      <c r="F139" s="27"/>
      <c r="G139" s="27"/>
      <c r="H139" s="27"/>
      <c r="I139" s="27"/>
      <c r="J139" s="20">
        <f>SUM(J$134:J$137)+J$127</f>
        <v>218.40224999999998</v>
      </c>
      <c r="K139" s="16"/>
      <c r="L139" s="20">
        <f>$AD$125+$AE$125+$AF$125+$AG$125</f>
        <v>3609.8175960000003</v>
      </c>
    </row>
    <row r="140" spans="1:12" ht="15" hidden="1">
      <c r="D140" s="22" t="s">
        <v>117</v>
      </c>
      <c r="E140" s="22"/>
      <c r="F140" s="23"/>
      <c r="G140" s="22" t="s">
        <v>118</v>
      </c>
      <c r="H140" s="22"/>
      <c r="I140" s="22"/>
    </row>
    <row r="141" spans="1:12" ht="15" hidden="1">
      <c r="B141" s="22" t="s">
        <v>119</v>
      </c>
      <c r="C141" s="23"/>
      <c r="D141" s="22">
        <f>($AD$125+$AE$125+$AF$125+$AG$125)</f>
        <v>3609.8175960000003</v>
      </c>
      <c r="E141" s="22"/>
      <c r="F141" s="23"/>
      <c r="G141" s="22">
        <f>(SUM(G142:G145))</f>
        <v>218.40225000000001</v>
      </c>
      <c r="H141" s="22"/>
      <c r="I141" s="22"/>
    </row>
    <row r="142" spans="1:12" ht="15" hidden="1">
      <c r="B142" s="22" t="s">
        <v>120</v>
      </c>
      <c r="C142" s="23"/>
      <c r="D142" s="22">
        <f>($AD$125)</f>
        <v>3609.8175960000003</v>
      </c>
      <c r="E142" s="22"/>
      <c r="F142" s="23"/>
      <c r="G142" s="22">
        <f>(SUMIF($N$1:$N$125,"СТР",$J$1:$J$125))</f>
        <v>218.40225000000001</v>
      </c>
      <c r="H142" s="22"/>
      <c r="I142" s="22"/>
    </row>
    <row r="143" spans="1:12" ht="15" hidden="1">
      <c r="B143" s="22" t="s">
        <v>121</v>
      </c>
      <c r="C143" s="23"/>
      <c r="D143" s="22">
        <f>($AE$125)</f>
        <v>0</v>
      </c>
      <c r="E143" s="22"/>
      <c r="F143" s="23"/>
      <c r="G143" s="22">
        <f>(SUMIF($N$1:$N$125,"МНР",$J$1:$J$125))</f>
        <v>0</v>
      </c>
      <c r="H143" s="22"/>
      <c r="I143" s="22"/>
    </row>
    <row r="144" spans="1:12" ht="15" hidden="1">
      <c r="B144" s="22" t="s">
        <v>122</v>
      </c>
      <c r="C144" s="23"/>
      <c r="D144" s="22">
        <f>($AF$125)</f>
        <v>0</v>
      </c>
      <c r="E144" s="22"/>
      <c r="F144" s="23"/>
      <c r="G144" s="22">
        <f>(SUMIF($N$1:$N$125,"ОБ",$J$1:$J$125))</f>
        <v>0</v>
      </c>
      <c r="H144" s="22"/>
      <c r="I144" s="22"/>
    </row>
    <row r="145" spans="1:12" ht="15" hidden="1">
      <c r="B145" s="22" t="s">
        <v>123</v>
      </c>
      <c r="C145" s="23"/>
      <c r="D145" s="22">
        <f>($AG$125)</f>
        <v>0</v>
      </c>
      <c r="E145" s="22"/>
      <c r="F145" s="23"/>
      <c r="G145" s="22">
        <f>(SUMIF($N$1:$N$125,"ПРОЧ",$J$1:$J$125))</f>
        <v>0</v>
      </c>
      <c r="H145" s="22"/>
      <c r="I145" s="22"/>
    </row>
    <row r="146" spans="1:12" ht="15" hidden="1">
      <c r="B146" s="22" t="s">
        <v>124</v>
      </c>
      <c r="C146" s="23"/>
      <c r="D146" s="22">
        <f>($AL$125+$AM$125+$AN$125+$AO$125)</f>
        <v>594.68952000000002</v>
      </c>
      <c r="E146" s="22"/>
      <c r="F146" s="23"/>
      <c r="G146" s="22">
        <f>(SUMIF($M$1:$M$125,"ОЗ",$J$1:$J$125))</f>
        <v>18.654000000000003</v>
      </c>
      <c r="H146" s="22"/>
      <c r="I146" s="22"/>
    </row>
    <row r="147" spans="1:12" ht="15" hidden="1">
      <c r="B147" s="22" t="s">
        <v>125</v>
      </c>
      <c r="C147" s="23"/>
      <c r="D147" s="22">
        <f>($CH$125+$CI$125+$CJ$125+$CK$125)</f>
        <v>2.2000000000000002</v>
      </c>
      <c r="E147" s="22"/>
      <c r="F147" s="23"/>
      <c r="G147" s="22"/>
      <c r="H147" s="22"/>
      <c r="I147" s="22"/>
    </row>
    <row r="148" spans="1:12" ht="15" hidden="1">
      <c r="B148" s="22" t="s">
        <v>126</v>
      </c>
      <c r="C148" s="23"/>
      <c r="D148" s="22">
        <f>($CP$125+$CQ$125+$CR$125+$CS$125)</f>
        <v>5.6000000000000001E-2</v>
      </c>
      <c r="E148" s="22"/>
      <c r="F148" s="23"/>
      <c r="G148" s="22"/>
      <c r="H148" s="22"/>
      <c r="I148" s="22"/>
    </row>
    <row r="149" spans="1:12" ht="15" hidden="1">
      <c r="B149" s="22" t="s">
        <v>127</v>
      </c>
      <c r="C149" s="23"/>
      <c r="D149" s="22">
        <f>($DF$125+$DG$125+$DH$125+$DI$125)</f>
        <v>0</v>
      </c>
      <c r="E149" s="22"/>
      <c r="F149" s="23"/>
      <c r="G149" s="22"/>
      <c r="H149" s="22"/>
      <c r="I149" s="22"/>
    </row>
    <row r="150" spans="1:12" ht="30" customHeight="1">
      <c r="A150" s="21"/>
    </row>
    <row r="151" spans="1:12" ht="12.75" customHeight="1">
      <c r="A151" s="41" t="s">
        <v>128</v>
      </c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</row>
  </sheetData>
  <mergeCells count="272">
    <mergeCell ref="A151:L151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C129:I129"/>
    <mergeCell ref="C130:I130"/>
    <mergeCell ref="C131:I131"/>
    <mergeCell ref="C132:I132"/>
    <mergeCell ref="C133:I133"/>
    <mergeCell ref="C134:I134"/>
    <mergeCell ref="DB115:DE115"/>
    <mergeCell ref="DF115:DI115"/>
    <mergeCell ref="DJ115:DM115"/>
    <mergeCell ref="C126:I126"/>
    <mergeCell ref="C127:I127"/>
    <mergeCell ref="C128:I128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140:F140"/>
    <mergeCell ref="G140:I140"/>
    <mergeCell ref="B141:C141"/>
    <mergeCell ref="D141:F141"/>
    <mergeCell ref="G141:I141"/>
    <mergeCell ref="B142:C142"/>
    <mergeCell ref="D142:F142"/>
    <mergeCell ref="G142:I142"/>
    <mergeCell ref="C135:I135"/>
    <mergeCell ref="C136:I136"/>
    <mergeCell ref="C137:I137"/>
    <mergeCell ref="A138:B138"/>
    <mergeCell ref="C138:I138"/>
    <mergeCell ref="C139:I139"/>
    <mergeCell ref="B145:C145"/>
    <mergeCell ref="D145:F145"/>
    <mergeCell ref="G145:I145"/>
    <mergeCell ref="B146:C146"/>
    <mergeCell ref="D146:F146"/>
    <mergeCell ref="G146:I146"/>
    <mergeCell ref="B143:C143"/>
    <mergeCell ref="D143:F143"/>
    <mergeCell ref="G143:I143"/>
    <mergeCell ref="B144:C144"/>
    <mergeCell ref="D144:F144"/>
    <mergeCell ref="G144:I144"/>
    <mergeCell ref="B149:C149"/>
    <mergeCell ref="D149:F149"/>
    <mergeCell ref="G149:I149"/>
    <mergeCell ref="B147:C147"/>
    <mergeCell ref="D147:F147"/>
    <mergeCell ref="G147:I147"/>
    <mergeCell ref="B148:C148"/>
    <mergeCell ref="D148:F148"/>
    <mergeCell ref="G148:I148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6H00M0AX3</dc:description>
  <cp:lastModifiedBy>ComputerG</cp:lastModifiedBy>
  <dcterms:created xsi:type="dcterms:W3CDTF">2022-11-10T07:16:10Z</dcterms:created>
  <dcterms:modified xsi:type="dcterms:W3CDTF">2022-11-16T05:51:19Z</dcterms:modified>
</cp:coreProperties>
</file>