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puterG\Desktop\ЗАМ ГЛАВЫ\ЗАМ 2022 год\ПОСТАНОВЛЕНИЯ  2022\расчет стоимости деревьев\"/>
    </mc:Choice>
  </mc:AlternateContent>
  <xr:revisionPtr revIDLastSave="0" documentId="8_{5F19FC59-D896-43DC-97D9-A9A148C7491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ЛС" sheetId="1" r:id="rId1"/>
  </sheets>
  <definedNames>
    <definedName name="_xlnm.Print_Titles" localSheetId="0">ЛС!$28:$28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5" i="1" l="1"/>
  <c r="G144" i="1"/>
  <c r="G143" i="1"/>
  <c r="L137" i="1"/>
  <c r="J137" i="1"/>
  <c r="K137" i="1" s="1"/>
  <c r="L136" i="1"/>
  <c r="J136" i="1"/>
  <c r="K136" i="1" s="1"/>
  <c r="L132" i="1"/>
  <c r="J132" i="1"/>
  <c r="K132" i="1" s="1"/>
  <c r="H109" i="1"/>
  <c r="E108" i="1"/>
  <c r="E107" i="1"/>
  <c r="H106" i="1"/>
  <c r="H105" i="1"/>
  <c r="H104" i="1"/>
  <c r="H103" i="1"/>
  <c r="G102" i="1"/>
  <c r="U91" i="1"/>
  <c r="BF93" i="1" s="1"/>
  <c r="BF95" i="1" s="1"/>
  <c r="BF97" i="1" s="1"/>
  <c r="BF99" i="1" s="1"/>
  <c r="BF101" i="1" s="1"/>
  <c r="H84" i="1"/>
  <c r="H83" i="1"/>
  <c r="H82" i="1"/>
  <c r="G82" i="1"/>
  <c r="U73" i="1" s="1"/>
  <c r="H70" i="1"/>
  <c r="E69" i="1"/>
  <c r="E68" i="1"/>
  <c r="H67" i="1"/>
  <c r="H66" i="1"/>
  <c r="H65" i="1"/>
  <c r="H64" i="1"/>
  <c r="G63" i="1"/>
  <c r="U52" i="1"/>
  <c r="DJ54" i="1" s="1"/>
  <c r="DJ56" i="1" s="1"/>
  <c r="DJ58" i="1" s="1"/>
  <c r="DJ60" i="1" s="1"/>
  <c r="DJ62" i="1" s="1"/>
  <c r="H45" i="1"/>
  <c r="E44" i="1"/>
  <c r="H43" i="1"/>
  <c r="G42" i="1"/>
  <c r="BS33" i="1"/>
  <c r="AU33" i="1"/>
  <c r="U31" i="1"/>
  <c r="DL33" i="1" s="1"/>
  <c r="DL35" i="1" s="1"/>
  <c r="DL37" i="1" s="1"/>
  <c r="DL39" i="1" s="1"/>
  <c r="DL41" i="1" s="1"/>
  <c r="DJ75" i="1" l="1"/>
  <c r="DJ77" i="1" s="1"/>
  <c r="DJ78" i="1" s="1"/>
  <c r="DJ79" i="1" s="1"/>
  <c r="DJ81" i="1" s="1"/>
  <c r="CU75" i="1"/>
  <c r="CU77" i="1" s="1"/>
  <c r="CU78" i="1" s="1"/>
  <c r="CU79" i="1" s="1"/>
  <c r="CU81" i="1" s="1"/>
  <c r="BW75" i="1"/>
  <c r="BW77" i="1" s="1"/>
  <c r="BW78" i="1" s="1"/>
  <c r="BW79" i="1" s="1"/>
  <c r="BW81" i="1" s="1"/>
  <c r="AY75" i="1"/>
  <c r="AY77" i="1" s="1"/>
  <c r="AY78" i="1" s="1"/>
  <c r="AY79" i="1" s="1"/>
  <c r="AY81" i="1" s="1"/>
  <c r="CR75" i="1"/>
  <c r="CR77" i="1" s="1"/>
  <c r="CR78" i="1" s="1"/>
  <c r="CR79" i="1" s="1"/>
  <c r="CR81" i="1" s="1"/>
  <c r="BT75" i="1"/>
  <c r="AV75" i="1"/>
  <c r="CQ75" i="1"/>
  <c r="CQ77" i="1" s="1"/>
  <c r="CQ78" i="1" s="1"/>
  <c r="CQ79" i="1" s="1"/>
  <c r="CQ81" i="1" s="1"/>
  <c r="BS75" i="1"/>
  <c r="AU75" i="1"/>
  <c r="DL75" i="1"/>
  <c r="DL77" i="1" s="1"/>
  <c r="DL78" i="1" s="1"/>
  <c r="DL79" i="1" s="1"/>
  <c r="DL81" i="1" s="1"/>
  <c r="CN75" i="1"/>
  <c r="CN77" i="1" s="1"/>
  <c r="CN78" i="1" s="1"/>
  <c r="CN79" i="1" s="1"/>
  <c r="CN81" i="1" s="1"/>
  <c r="BP75" i="1"/>
  <c r="BP77" i="1" s="1"/>
  <c r="BP78" i="1" s="1"/>
  <c r="BP79" i="1" s="1"/>
  <c r="BP81" i="1" s="1"/>
  <c r="AR75" i="1"/>
  <c r="AR77" i="1" s="1"/>
  <c r="AR78" i="1" s="1"/>
  <c r="AR79" i="1" s="1"/>
  <c r="AR81" i="1" s="1"/>
  <c r="DK75" i="1"/>
  <c r="DK77" i="1" s="1"/>
  <c r="DK78" i="1" s="1"/>
  <c r="DK79" i="1" s="1"/>
  <c r="DK81" i="1" s="1"/>
  <c r="CM75" i="1"/>
  <c r="CM77" i="1" s="1"/>
  <c r="CM78" i="1" s="1"/>
  <c r="CM79" i="1" s="1"/>
  <c r="CM81" i="1" s="1"/>
  <c r="BO75" i="1"/>
  <c r="BO77" i="1" s="1"/>
  <c r="BO78" i="1" s="1"/>
  <c r="BO79" i="1" s="1"/>
  <c r="BO81" i="1" s="1"/>
  <c r="AQ75" i="1"/>
  <c r="AQ77" i="1" s="1"/>
  <c r="AQ78" i="1" s="1"/>
  <c r="AQ79" i="1" s="1"/>
  <c r="AQ81" i="1" s="1"/>
  <c r="CZ75" i="1"/>
  <c r="BD75" i="1"/>
  <c r="CY75" i="1"/>
  <c r="CA75" i="1"/>
  <c r="AE75" i="1"/>
  <c r="DH75" i="1"/>
  <c r="DH77" i="1" s="1"/>
  <c r="DH78" i="1" s="1"/>
  <c r="DH79" i="1" s="1"/>
  <c r="DH81" i="1" s="1"/>
  <c r="CJ75" i="1"/>
  <c r="CJ77" i="1" s="1"/>
  <c r="CJ78" i="1" s="1"/>
  <c r="CJ79" i="1" s="1"/>
  <c r="CJ81" i="1" s="1"/>
  <c r="BL75" i="1"/>
  <c r="AN75" i="1"/>
  <c r="DG75" i="1"/>
  <c r="DG77" i="1" s="1"/>
  <c r="DG78" i="1" s="1"/>
  <c r="DG79" i="1" s="1"/>
  <c r="DG81" i="1" s="1"/>
  <c r="CI75" i="1"/>
  <c r="CI77" i="1" s="1"/>
  <c r="CI78" i="1" s="1"/>
  <c r="CI79" i="1" s="1"/>
  <c r="CI81" i="1" s="1"/>
  <c r="BK75" i="1"/>
  <c r="AM75" i="1"/>
  <c r="DD75" i="1"/>
  <c r="DD77" i="1" s="1"/>
  <c r="DD78" i="1" s="1"/>
  <c r="DD79" i="1" s="1"/>
  <c r="DD81" i="1" s="1"/>
  <c r="CF75" i="1"/>
  <c r="CF77" i="1" s="1"/>
  <c r="CF78" i="1" s="1"/>
  <c r="CF79" i="1" s="1"/>
  <c r="CF81" i="1" s="1"/>
  <c r="BH75" i="1"/>
  <c r="BH77" i="1" s="1"/>
  <c r="BH78" i="1" s="1"/>
  <c r="BH79" i="1" s="1"/>
  <c r="BH81" i="1" s="1"/>
  <c r="AJ75" i="1"/>
  <c r="AJ77" i="1" s="1"/>
  <c r="AJ78" i="1" s="1"/>
  <c r="AJ79" i="1" s="1"/>
  <c r="AJ81" i="1" s="1"/>
  <c r="DC75" i="1"/>
  <c r="DC77" i="1" s="1"/>
  <c r="DC78" i="1" s="1"/>
  <c r="DC79" i="1" s="1"/>
  <c r="DC81" i="1" s="1"/>
  <c r="CE75" i="1"/>
  <c r="CE77" i="1" s="1"/>
  <c r="CE78" i="1" s="1"/>
  <c r="CE79" i="1" s="1"/>
  <c r="CE81" i="1" s="1"/>
  <c r="BG75" i="1"/>
  <c r="BG77" i="1" s="1"/>
  <c r="BG78" i="1" s="1"/>
  <c r="BG79" i="1" s="1"/>
  <c r="BG81" i="1" s="1"/>
  <c r="AI75" i="1"/>
  <c r="AI77" i="1" s="1"/>
  <c r="AI78" i="1" s="1"/>
  <c r="AI79" i="1" s="1"/>
  <c r="AI81" i="1" s="1"/>
  <c r="CB75" i="1"/>
  <c r="AF75" i="1"/>
  <c r="BC75" i="1"/>
  <c r="CV75" i="1"/>
  <c r="CV77" i="1" s="1"/>
  <c r="CV78" i="1" s="1"/>
  <c r="CV79" i="1" s="1"/>
  <c r="CV81" i="1" s="1"/>
  <c r="BX75" i="1"/>
  <c r="BX77" i="1" s="1"/>
  <c r="BX78" i="1" s="1"/>
  <c r="BX79" i="1" s="1"/>
  <c r="BX81" i="1" s="1"/>
  <c r="AZ75" i="1"/>
  <c r="AZ77" i="1" s="1"/>
  <c r="AZ78" i="1" s="1"/>
  <c r="AZ79" i="1" s="1"/>
  <c r="AZ81" i="1" s="1"/>
  <c r="AD75" i="1"/>
  <c r="CH54" i="1"/>
  <c r="AY54" i="1"/>
  <c r="AY56" i="1" s="1"/>
  <c r="AY58" i="1" s="1"/>
  <c r="AY60" i="1" s="1"/>
  <c r="AY62" i="1" s="1"/>
  <c r="AD54" i="1"/>
  <c r="BW33" i="1"/>
  <c r="BW35" i="1" s="1"/>
  <c r="BW37" i="1" s="1"/>
  <c r="BW39" i="1" s="1"/>
  <c r="BW41" i="1" s="1"/>
  <c r="BC54" i="1"/>
  <c r="AF93" i="1"/>
  <c r="AE33" i="1"/>
  <c r="BB33" i="1"/>
  <c r="BZ33" i="1"/>
  <c r="AH54" i="1"/>
  <c r="AH56" i="1" s="1"/>
  <c r="AH58" i="1" s="1"/>
  <c r="AH60" i="1" s="1"/>
  <c r="AH62" i="1" s="1"/>
  <c r="BF54" i="1"/>
  <c r="BF56" i="1" s="1"/>
  <c r="BF58" i="1" s="1"/>
  <c r="BF60" i="1" s="1"/>
  <c r="BF62" i="1" s="1"/>
  <c r="AJ93" i="1"/>
  <c r="AJ95" i="1" s="1"/>
  <c r="AJ97" i="1" s="1"/>
  <c r="AJ99" i="1" s="1"/>
  <c r="AJ101" i="1" s="1"/>
  <c r="AF33" i="1"/>
  <c r="BC33" i="1"/>
  <c r="CA33" i="1"/>
  <c r="AI54" i="1"/>
  <c r="AI56" i="1" s="1"/>
  <c r="AI58" i="1" s="1"/>
  <c r="AI60" i="1" s="1"/>
  <c r="AI62" i="1" s="1"/>
  <c r="BG54" i="1"/>
  <c r="BG56" i="1" s="1"/>
  <c r="BG58" i="1" s="1"/>
  <c r="BG60" i="1" s="1"/>
  <c r="BG62" i="1" s="1"/>
  <c r="AN93" i="1"/>
  <c r="AH33" i="1"/>
  <c r="AH35" i="1" s="1"/>
  <c r="AH37" i="1" s="1"/>
  <c r="AH39" i="1" s="1"/>
  <c r="AH41" i="1" s="1"/>
  <c r="BF33" i="1"/>
  <c r="BF35" i="1" s="1"/>
  <c r="BF37" i="1" s="1"/>
  <c r="BF39" i="1" s="1"/>
  <c r="BF41" i="1" s="1"/>
  <c r="CD33" i="1"/>
  <c r="CD35" i="1" s="1"/>
  <c r="CD37" i="1" s="1"/>
  <c r="CD39" i="1" s="1"/>
  <c r="CD41" i="1" s="1"/>
  <c r="AL54" i="1"/>
  <c r="BJ54" i="1"/>
  <c r="AR93" i="1"/>
  <c r="AR95" i="1" s="1"/>
  <c r="AR97" i="1" s="1"/>
  <c r="AR99" i="1" s="1"/>
  <c r="AR101" i="1" s="1"/>
  <c r="AI33" i="1"/>
  <c r="AI35" i="1" s="1"/>
  <c r="AI37" i="1" s="1"/>
  <c r="AI39" i="1" s="1"/>
  <c r="AI41" i="1" s="1"/>
  <c r="BG33" i="1"/>
  <c r="BG35" i="1" s="1"/>
  <c r="BG37" i="1" s="1"/>
  <c r="BG39" i="1" s="1"/>
  <c r="BG41" i="1" s="1"/>
  <c r="CE33" i="1"/>
  <c r="CE35" i="1" s="1"/>
  <c r="CE37" i="1" s="1"/>
  <c r="CE39" i="1" s="1"/>
  <c r="CE41" i="1" s="1"/>
  <c r="AM54" i="1"/>
  <c r="BK54" i="1"/>
  <c r="AV93" i="1"/>
  <c r="AX33" i="1"/>
  <c r="AX35" i="1" s="1"/>
  <c r="AX37" i="1" s="1"/>
  <c r="AX39" i="1" s="1"/>
  <c r="AX41" i="1" s="1"/>
  <c r="BV33" i="1"/>
  <c r="BV35" i="1" s="1"/>
  <c r="BV37" i="1" s="1"/>
  <c r="BV39" i="1" s="1"/>
  <c r="BV41" i="1" s="1"/>
  <c r="BB54" i="1"/>
  <c r="CL54" i="1"/>
  <c r="CL56" i="1" s="1"/>
  <c r="CL58" i="1" s="1"/>
  <c r="CL60" i="1" s="1"/>
  <c r="CL62" i="1" s="1"/>
  <c r="AD33" i="1"/>
  <c r="AY33" i="1"/>
  <c r="AY35" i="1" s="1"/>
  <c r="AY37" i="1" s="1"/>
  <c r="AY39" i="1" s="1"/>
  <c r="AY41" i="1" s="1"/>
  <c r="AE54" i="1"/>
  <c r="CP54" i="1"/>
  <c r="AL33" i="1"/>
  <c r="BJ33" i="1"/>
  <c r="CH33" i="1"/>
  <c r="AP54" i="1"/>
  <c r="AP56" i="1" s="1"/>
  <c r="AP58" i="1" s="1"/>
  <c r="AP60" i="1" s="1"/>
  <c r="AP62" i="1" s="1"/>
  <c r="BN54" i="1"/>
  <c r="BN56" i="1" s="1"/>
  <c r="BN58" i="1" s="1"/>
  <c r="BN60" i="1" s="1"/>
  <c r="BN62" i="1" s="1"/>
  <c r="AZ93" i="1"/>
  <c r="AZ95" i="1" s="1"/>
  <c r="AZ97" i="1" s="1"/>
  <c r="AZ99" i="1" s="1"/>
  <c r="AZ101" i="1" s="1"/>
  <c r="AM33" i="1"/>
  <c r="BK33" i="1"/>
  <c r="AQ54" i="1"/>
  <c r="AQ56" i="1" s="1"/>
  <c r="AQ58" i="1" s="1"/>
  <c r="AQ60" i="1" s="1"/>
  <c r="AQ62" i="1" s="1"/>
  <c r="BR54" i="1"/>
  <c r="AP33" i="1"/>
  <c r="AP35" i="1" s="1"/>
  <c r="AP37" i="1" s="1"/>
  <c r="AP39" i="1" s="1"/>
  <c r="AP41" i="1" s="1"/>
  <c r="BN33" i="1"/>
  <c r="BN35" i="1" s="1"/>
  <c r="BN37" i="1" s="1"/>
  <c r="BN39" i="1" s="1"/>
  <c r="BN41" i="1" s="1"/>
  <c r="AT54" i="1"/>
  <c r="BV54" i="1"/>
  <c r="BV56" i="1" s="1"/>
  <c r="BV58" i="1" s="1"/>
  <c r="BV60" i="1" s="1"/>
  <c r="BV62" i="1" s="1"/>
  <c r="AQ33" i="1"/>
  <c r="AQ35" i="1" s="1"/>
  <c r="AQ37" i="1" s="1"/>
  <c r="AQ39" i="1" s="1"/>
  <c r="AQ41" i="1" s="1"/>
  <c r="BO33" i="1"/>
  <c r="BO35" i="1" s="1"/>
  <c r="BO37" i="1" s="1"/>
  <c r="BO39" i="1" s="1"/>
  <c r="BO41" i="1" s="1"/>
  <c r="AU54" i="1"/>
  <c r="BZ54" i="1"/>
  <c r="AT33" i="1"/>
  <c r="BR33" i="1"/>
  <c r="AX54" i="1"/>
  <c r="AX56" i="1" s="1"/>
  <c r="AX58" i="1" s="1"/>
  <c r="AX60" i="1" s="1"/>
  <c r="AX62" i="1" s="1"/>
  <c r="CD54" i="1"/>
  <c r="CD56" i="1" s="1"/>
  <c r="CD58" i="1" s="1"/>
  <c r="CD60" i="1" s="1"/>
  <c r="CD62" i="1" s="1"/>
  <c r="CI33" i="1"/>
  <c r="CI35" i="1" s="1"/>
  <c r="CI37" i="1" s="1"/>
  <c r="CI39" i="1" s="1"/>
  <c r="CI41" i="1" s="1"/>
  <c r="CM33" i="1"/>
  <c r="CM35" i="1" s="1"/>
  <c r="CM37" i="1" s="1"/>
  <c r="CM39" i="1" s="1"/>
  <c r="CM41" i="1" s="1"/>
  <c r="CQ33" i="1"/>
  <c r="CQ35" i="1" s="1"/>
  <c r="CQ37" i="1" s="1"/>
  <c r="CQ39" i="1" s="1"/>
  <c r="CQ41" i="1" s="1"/>
  <c r="CU33" i="1"/>
  <c r="CU35" i="1" s="1"/>
  <c r="CU37" i="1" s="1"/>
  <c r="CU39" i="1" s="1"/>
  <c r="CU41" i="1" s="1"/>
  <c r="CY33" i="1"/>
  <c r="DC33" i="1"/>
  <c r="DC35" i="1" s="1"/>
  <c r="DC37" i="1" s="1"/>
  <c r="DC39" i="1" s="1"/>
  <c r="DC41" i="1" s="1"/>
  <c r="DG33" i="1"/>
  <c r="DG35" i="1" s="1"/>
  <c r="DG37" i="1" s="1"/>
  <c r="DG39" i="1" s="1"/>
  <c r="DG41" i="1" s="1"/>
  <c r="DK33" i="1"/>
  <c r="DK35" i="1" s="1"/>
  <c r="DK37" i="1" s="1"/>
  <c r="DK39" i="1" s="1"/>
  <c r="DK41" i="1" s="1"/>
  <c r="AM34" i="1"/>
  <c r="AU34" i="1"/>
  <c r="AU35" i="1" s="1"/>
  <c r="BC34" i="1"/>
  <c r="BC35" i="1" s="1"/>
  <c r="BK34" i="1"/>
  <c r="CY34" i="1" s="1"/>
  <c r="BS34" i="1"/>
  <c r="CA34" i="1"/>
  <c r="CA35" i="1" s="1"/>
  <c r="AJ33" i="1"/>
  <c r="AJ35" i="1" s="1"/>
  <c r="AJ37" i="1" s="1"/>
  <c r="AJ39" i="1" s="1"/>
  <c r="AJ41" i="1" s="1"/>
  <c r="AN33" i="1"/>
  <c r="AR33" i="1"/>
  <c r="AR35" i="1" s="1"/>
  <c r="AR37" i="1" s="1"/>
  <c r="AR39" i="1" s="1"/>
  <c r="AR41" i="1" s="1"/>
  <c r="AV33" i="1"/>
  <c r="AZ33" i="1"/>
  <c r="AZ35" i="1" s="1"/>
  <c r="AZ37" i="1" s="1"/>
  <c r="AZ39" i="1" s="1"/>
  <c r="AZ41" i="1" s="1"/>
  <c r="BD33" i="1"/>
  <c r="BH33" i="1"/>
  <c r="BH35" i="1" s="1"/>
  <c r="BH37" i="1" s="1"/>
  <c r="BH39" i="1" s="1"/>
  <c r="BH41" i="1" s="1"/>
  <c r="BL33" i="1"/>
  <c r="BP33" i="1"/>
  <c r="BP35" i="1" s="1"/>
  <c r="BP37" i="1" s="1"/>
  <c r="BP39" i="1" s="1"/>
  <c r="BP41" i="1" s="1"/>
  <c r="BT33" i="1"/>
  <c r="BX33" i="1"/>
  <c r="BX35" i="1" s="1"/>
  <c r="BX37" i="1" s="1"/>
  <c r="BX39" i="1" s="1"/>
  <c r="BX41" i="1" s="1"/>
  <c r="CB33" i="1"/>
  <c r="CF33" i="1"/>
  <c r="CF35" i="1" s="1"/>
  <c r="CF37" i="1" s="1"/>
  <c r="CF39" i="1" s="1"/>
  <c r="CF41" i="1" s="1"/>
  <c r="CJ33" i="1"/>
  <c r="CJ35" i="1" s="1"/>
  <c r="CJ37" i="1" s="1"/>
  <c r="CJ39" i="1" s="1"/>
  <c r="CJ41" i="1" s="1"/>
  <c r="CN33" i="1"/>
  <c r="CN35" i="1" s="1"/>
  <c r="CN37" i="1" s="1"/>
  <c r="CN39" i="1" s="1"/>
  <c r="CN41" i="1" s="1"/>
  <c r="CR33" i="1"/>
  <c r="CR35" i="1" s="1"/>
  <c r="CR37" i="1" s="1"/>
  <c r="CR39" i="1" s="1"/>
  <c r="CR41" i="1" s="1"/>
  <c r="CV33" i="1"/>
  <c r="CV35" i="1" s="1"/>
  <c r="CV37" i="1" s="1"/>
  <c r="CV39" i="1" s="1"/>
  <c r="CV41" i="1" s="1"/>
  <c r="CZ33" i="1"/>
  <c r="DD33" i="1"/>
  <c r="DD35" i="1" s="1"/>
  <c r="DD37" i="1" s="1"/>
  <c r="DD39" i="1" s="1"/>
  <c r="DD41" i="1" s="1"/>
  <c r="DH33" i="1"/>
  <c r="DH35" i="1" s="1"/>
  <c r="DH37" i="1" s="1"/>
  <c r="DH39" i="1" s="1"/>
  <c r="DH41" i="1" s="1"/>
  <c r="AF34" i="1"/>
  <c r="X34" i="1" s="1"/>
  <c r="CZ34" i="1"/>
  <c r="DM124" i="1"/>
  <c r="DI124" i="1"/>
  <c r="DE124" i="1"/>
  <c r="DA124" i="1"/>
  <c r="CW124" i="1"/>
  <c r="CS124" i="1"/>
  <c r="CO124" i="1"/>
  <c r="CK124" i="1"/>
  <c r="CG124" i="1"/>
  <c r="CC124" i="1"/>
  <c r="BY124" i="1"/>
  <c r="BU124" i="1"/>
  <c r="BQ124" i="1"/>
  <c r="BM124" i="1"/>
  <c r="BI124" i="1"/>
  <c r="BE124" i="1"/>
  <c r="BA124" i="1"/>
  <c r="AW124" i="1"/>
  <c r="AS124" i="1"/>
  <c r="AO124" i="1"/>
  <c r="AK124" i="1"/>
  <c r="AC124" i="1"/>
  <c r="DM122" i="1"/>
  <c r="DI122" i="1"/>
  <c r="DE122" i="1"/>
  <c r="DA122" i="1"/>
  <c r="CW122" i="1"/>
  <c r="CS122" i="1"/>
  <c r="CO122" i="1"/>
  <c r="CK122" i="1"/>
  <c r="DL124" i="1"/>
  <c r="DH124" i="1"/>
  <c r="DD124" i="1"/>
  <c r="CZ124" i="1"/>
  <c r="CV124" i="1"/>
  <c r="CR124" i="1"/>
  <c r="CN124" i="1"/>
  <c r="CJ124" i="1"/>
  <c r="CF124" i="1"/>
  <c r="CB124" i="1"/>
  <c r="BX124" i="1"/>
  <c r="BT124" i="1"/>
  <c r="BP124" i="1"/>
  <c r="BL124" i="1"/>
  <c r="BH124" i="1"/>
  <c r="BD124" i="1"/>
  <c r="AZ124" i="1"/>
  <c r="AV124" i="1"/>
  <c r="AR124" i="1"/>
  <c r="AN124" i="1"/>
  <c r="AJ124" i="1"/>
  <c r="AB124" i="1"/>
  <c r="DL122" i="1"/>
  <c r="DH122" i="1"/>
  <c r="DD122" i="1"/>
  <c r="CZ122" i="1"/>
  <c r="CV122" i="1"/>
  <c r="CR122" i="1"/>
  <c r="CN122" i="1"/>
  <c r="CJ122" i="1"/>
  <c r="DK124" i="1"/>
  <c r="DG124" i="1"/>
  <c r="DC124" i="1"/>
  <c r="CY124" i="1"/>
  <c r="CU124" i="1"/>
  <c r="CQ124" i="1"/>
  <c r="CM124" i="1"/>
  <c r="CI124" i="1"/>
  <c r="CE124" i="1"/>
  <c r="CA124" i="1"/>
  <c r="BW124" i="1"/>
  <c r="BS124" i="1"/>
  <c r="BO124" i="1"/>
  <c r="BK124" i="1"/>
  <c r="BG124" i="1"/>
  <c r="BC124" i="1"/>
  <c r="AY124" i="1"/>
  <c r="AU124" i="1"/>
  <c r="AQ124" i="1"/>
  <c r="AM124" i="1"/>
  <c r="AI124" i="1"/>
  <c r="AA124" i="1"/>
  <c r="DK122" i="1"/>
  <c r="DG122" i="1"/>
  <c r="DC122" i="1"/>
  <c r="CY122" i="1"/>
  <c r="CU122" i="1"/>
  <c r="CQ122" i="1"/>
  <c r="CM122" i="1"/>
  <c r="CI122" i="1"/>
  <c r="DJ124" i="1"/>
  <c r="DF124" i="1"/>
  <c r="DB124" i="1"/>
  <c r="CX124" i="1"/>
  <c r="CT124" i="1"/>
  <c r="CP124" i="1"/>
  <c r="CL124" i="1"/>
  <c r="CH124" i="1"/>
  <c r="CD124" i="1"/>
  <c r="BZ124" i="1"/>
  <c r="BV124" i="1"/>
  <c r="BR124" i="1"/>
  <c r="BN124" i="1"/>
  <c r="BJ124" i="1"/>
  <c r="BF124" i="1"/>
  <c r="BB124" i="1"/>
  <c r="AX124" i="1"/>
  <c r="AT124" i="1"/>
  <c r="AP124" i="1"/>
  <c r="AL124" i="1"/>
  <c r="AH124" i="1"/>
  <c r="Z124" i="1"/>
  <c r="DJ122" i="1"/>
  <c r="DF122" i="1"/>
  <c r="DB122" i="1"/>
  <c r="CX122" i="1"/>
  <c r="CT122" i="1"/>
  <c r="CP122" i="1"/>
  <c r="CH122" i="1"/>
  <c r="CD122" i="1"/>
  <c r="BZ122" i="1"/>
  <c r="BV122" i="1"/>
  <c r="BR122" i="1"/>
  <c r="BN122" i="1"/>
  <c r="BJ122" i="1"/>
  <c r="BF122" i="1"/>
  <c r="BB122" i="1"/>
  <c r="AX122" i="1"/>
  <c r="AT122" i="1"/>
  <c r="AP122" i="1"/>
  <c r="AL122" i="1"/>
  <c r="AH122" i="1"/>
  <c r="Z122" i="1"/>
  <c r="DJ120" i="1"/>
  <c r="DF120" i="1"/>
  <c r="DB120" i="1"/>
  <c r="CX120" i="1"/>
  <c r="CT120" i="1"/>
  <c r="CP120" i="1"/>
  <c r="CL120" i="1"/>
  <c r="CH120" i="1"/>
  <c r="CD120" i="1"/>
  <c r="BZ120" i="1"/>
  <c r="BV120" i="1"/>
  <c r="BR120" i="1"/>
  <c r="BN120" i="1"/>
  <c r="BJ120" i="1"/>
  <c r="BF120" i="1"/>
  <c r="BB120" i="1"/>
  <c r="AX120" i="1"/>
  <c r="AT120" i="1"/>
  <c r="AP120" i="1"/>
  <c r="AL120" i="1"/>
  <c r="AH120" i="1"/>
  <c r="Z120" i="1"/>
  <c r="CG122" i="1"/>
  <c r="CC122" i="1"/>
  <c r="BY122" i="1"/>
  <c r="BU122" i="1"/>
  <c r="BQ122" i="1"/>
  <c r="BM122" i="1"/>
  <c r="BI122" i="1"/>
  <c r="BE122" i="1"/>
  <c r="BA122" i="1"/>
  <c r="AW122" i="1"/>
  <c r="AS122" i="1"/>
  <c r="AO122" i="1"/>
  <c r="AK122" i="1"/>
  <c r="AC122" i="1"/>
  <c r="DM120" i="1"/>
  <c r="DI120" i="1"/>
  <c r="DE120" i="1"/>
  <c r="DA120" i="1"/>
  <c r="CW120" i="1"/>
  <c r="CS120" i="1"/>
  <c r="CO120" i="1"/>
  <c r="CK120" i="1"/>
  <c r="CG120" i="1"/>
  <c r="CC120" i="1"/>
  <c r="BY120" i="1"/>
  <c r="BU120" i="1"/>
  <c r="BQ120" i="1"/>
  <c r="BM120" i="1"/>
  <c r="BI120" i="1"/>
  <c r="BE120" i="1"/>
  <c r="BA120" i="1"/>
  <c r="AW120" i="1"/>
  <c r="AS120" i="1"/>
  <c r="AO120" i="1"/>
  <c r="AK120" i="1"/>
  <c r="AC120" i="1"/>
  <c r="DM118" i="1"/>
  <c r="CF122" i="1"/>
  <c r="CB122" i="1"/>
  <c r="BX122" i="1"/>
  <c r="BT122" i="1"/>
  <c r="BP122" i="1"/>
  <c r="BL122" i="1"/>
  <c r="BH122" i="1"/>
  <c r="BD122" i="1"/>
  <c r="AZ122" i="1"/>
  <c r="AV122" i="1"/>
  <c r="AR122" i="1"/>
  <c r="AN122" i="1"/>
  <c r="AJ122" i="1"/>
  <c r="AB122" i="1"/>
  <c r="DL120" i="1"/>
  <c r="DH120" i="1"/>
  <c r="DD120" i="1"/>
  <c r="CZ120" i="1"/>
  <c r="CV120" i="1"/>
  <c r="CR120" i="1"/>
  <c r="CN120" i="1"/>
  <c r="CJ120" i="1"/>
  <c r="CF120" i="1"/>
  <c r="CB120" i="1"/>
  <c r="BX120" i="1"/>
  <c r="BT120" i="1"/>
  <c r="BP120" i="1"/>
  <c r="BL120" i="1"/>
  <c r="BH120" i="1"/>
  <c r="BD120" i="1"/>
  <c r="AZ120" i="1"/>
  <c r="AV120" i="1"/>
  <c r="AR120" i="1"/>
  <c r="AN120" i="1"/>
  <c r="AJ120" i="1"/>
  <c r="AB120" i="1"/>
  <c r="DL118" i="1"/>
  <c r="CL122" i="1"/>
  <c r="CE122" i="1"/>
  <c r="CA122" i="1"/>
  <c r="BW122" i="1"/>
  <c r="BS122" i="1"/>
  <c r="BO122" i="1"/>
  <c r="BK122" i="1"/>
  <c r="BG122" i="1"/>
  <c r="BC122" i="1"/>
  <c r="AY122" i="1"/>
  <c r="AU122" i="1"/>
  <c r="AQ122" i="1"/>
  <c r="AM122" i="1"/>
  <c r="AI122" i="1"/>
  <c r="AA122" i="1"/>
  <c r="DK120" i="1"/>
  <c r="DG120" i="1"/>
  <c r="DC120" i="1"/>
  <c r="CY120" i="1"/>
  <c r="CU120" i="1"/>
  <c r="CQ120" i="1"/>
  <c r="CM120" i="1"/>
  <c r="CI120" i="1"/>
  <c r="CE120" i="1"/>
  <c r="CA120" i="1"/>
  <c r="BW120" i="1"/>
  <c r="BS120" i="1"/>
  <c r="BO120" i="1"/>
  <c r="BK120" i="1"/>
  <c r="BG120" i="1"/>
  <c r="BC120" i="1"/>
  <c r="AY120" i="1"/>
  <c r="AU120" i="1"/>
  <c r="AQ120" i="1"/>
  <c r="AM120" i="1"/>
  <c r="AI120" i="1"/>
  <c r="AA120" i="1"/>
  <c r="DJ118" i="1"/>
  <c r="DF118" i="1"/>
  <c r="DB118" i="1"/>
  <c r="CT118" i="1"/>
  <c r="CP118" i="1"/>
  <c r="CL118" i="1"/>
  <c r="CH118" i="1"/>
  <c r="CD118" i="1"/>
  <c r="BV118" i="1"/>
  <c r="BN118" i="1"/>
  <c r="BF118" i="1"/>
  <c r="AX118" i="1"/>
  <c r="AP118" i="1"/>
  <c r="AH118" i="1"/>
  <c r="Z118" i="1"/>
  <c r="DI118" i="1"/>
  <c r="DE118" i="1"/>
  <c r="CW118" i="1"/>
  <c r="CS118" i="1"/>
  <c r="CO118" i="1"/>
  <c r="CK118" i="1"/>
  <c r="CG118" i="1"/>
  <c r="BY118" i="1"/>
  <c r="BQ118" i="1"/>
  <c r="BI118" i="1"/>
  <c r="BA118" i="1"/>
  <c r="AS118" i="1"/>
  <c r="AK118" i="1"/>
  <c r="AC118" i="1"/>
  <c r="DH118" i="1"/>
  <c r="DD118" i="1"/>
  <c r="CV118" i="1"/>
  <c r="CR118" i="1"/>
  <c r="CN118" i="1"/>
  <c r="CJ118" i="1"/>
  <c r="CF118" i="1"/>
  <c r="BX118" i="1"/>
  <c r="BP118" i="1"/>
  <c r="BH118" i="1"/>
  <c r="AZ118" i="1"/>
  <c r="AR118" i="1"/>
  <c r="AJ118" i="1"/>
  <c r="AB118" i="1"/>
  <c r="DK118" i="1"/>
  <c r="DG118" i="1"/>
  <c r="DC118" i="1"/>
  <c r="CU118" i="1"/>
  <c r="CQ118" i="1"/>
  <c r="CM118" i="1"/>
  <c r="CI118" i="1"/>
  <c r="CE118" i="1"/>
  <c r="BW118" i="1"/>
  <c r="BO118" i="1"/>
  <c r="BG118" i="1"/>
  <c r="AY118" i="1"/>
  <c r="AQ118" i="1"/>
  <c r="AI118" i="1"/>
  <c r="AA118" i="1"/>
  <c r="AQ117" i="1"/>
  <c r="AG33" i="1"/>
  <c r="AK33" i="1"/>
  <c r="AK35" i="1" s="1"/>
  <c r="AK37" i="1" s="1"/>
  <c r="AK39" i="1" s="1"/>
  <c r="AK41" i="1" s="1"/>
  <c r="AO33" i="1"/>
  <c r="AS33" i="1"/>
  <c r="AS35" i="1" s="1"/>
  <c r="AS37" i="1" s="1"/>
  <c r="AS39" i="1" s="1"/>
  <c r="AS41" i="1" s="1"/>
  <c r="AW33" i="1"/>
  <c r="BA33" i="1"/>
  <c r="BA35" i="1" s="1"/>
  <c r="BA37" i="1" s="1"/>
  <c r="BA39" i="1" s="1"/>
  <c r="BA41" i="1" s="1"/>
  <c r="BE33" i="1"/>
  <c r="BI33" i="1"/>
  <c r="BI35" i="1" s="1"/>
  <c r="BI37" i="1" s="1"/>
  <c r="BI39" i="1" s="1"/>
  <c r="BI41" i="1" s="1"/>
  <c r="BM33" i="1"/>
  <c r="BQ33" i="1"/>
  <c r="BQ35" i="1" s="1"/>
  <c r="BQ37" i="1" s="1"/>
  <c r="BQ39" i="1" s="1"/>
  <c r="BQ41" i="1" s="1"/>
  <c r="BU33" i="1"/>
  <c r="BU117" i="1" s="1"/>
  <c r="BY33" i="1"/>
  <c r="BY35" i="1" s="1"/>
  <c r="BY37" i="1" s="1"/>
  <c r="BY39" i="1" s="1"/>
  <c r="BY41" i="1" s="1"/>
  <c r="CC33" i="1"/>
  <c r="CG33" i="1"/>
  <c r="CG35" i="1" s="1"/>
  <c r="CG37" i="1" s="1"/>
  <c r="CG39" i="1" s="1"/>
  <c r="CG41" i="1" s="1"/>
  <c r="CK33" i="1"/>
  <c r="CK35" i="1" s="1"/>
  <c r="CK37" i="1" s="1"/>
  <c r="CK39" i="1" s="1"/>
  <c r="CK41" i="1" s="1"/>
  <c r="CO33" i="1"/>
  <c r="CO35" i="1" s="1"/>
  <c r="CO37" i="1" s="1"/>
  <c r="CO39" i="1" s="1"/>
  <c r="CO41" i="1" s="1"/>
  <c r="CS33" i="1"/>
  <c r="CS35" i="1" s="1"/>
  <c r="CS37" i="1" s="1"/>
  <c r="CS39" i="1" s="1"/>
  <c r="CS41" i="1" s="1"/>
  <c r="CW33" i="1"/>
  <c r="CW35" i="1" s="1"/>
  <c r="CW37" i="1" s="1"/>
  <c r="CW39" i="1" s="1"/>
  <c r="CW41" i="1" s="1"/>
  <c r="DA33" i="1"/>
  <c r="DE33" i="1"/>
  <c r="DE35" i="1" s="1"/>
  <c r="DE37" i="1" s="1"/>
  <c r="DE39" i="1" s="1"/>
  <c r="DE41" i="1" s="1"/>
  <c r="DI33" i="1"/>
  <c r="DI35" i="1" s="1"/>
  <c r="DI37" i="1" s="1"/>
  <c r="DI39" i="1" s="1"/>
  <c r="DI41" i="1" s="1"/>
  <c r="DM33" i="1"/>
  <c r="DM35" i="1" s="1"/>
  <c r="DM37" i="1" s="1"/>
  <c r="DM39" i="1" s="1"/>
  <c r="DM41" i="1" s="1"/>
  <c r="AU56" i="1"/>
  <c r="AU58" i="1" s="1"/>
  <c r="AU60" i="1" s="1"/>
  <c r="AU62" i="1" s="1"/>
  <c r="CL33" i="1"/>
  <c r="CL35" i="1" s="1"/>
  <c r="CL37" i="1" s="1"/>
  <c r="CL39" i="1" s="1"/>
  <c r="CL41" i="1" s="1"/>
  <c r="CP33" i="1"/>
  <c r="CP35" i="1" s="1"/>
  <c r="CP37" i="1" s="1"/>
  <c r="CP39" i="1" s="1"/>
  <c r="CP41" i="1" s="1"/>
  <c r="CT33" i="1"/>
  <c r="CT35" i="1" s="1"/>
  <c r="CT37" i="1" s="1"/>
  <c r="CT39" i="1" s="1"/>
  <c r="CT41" i="1" s="1"/>
  <c r="CX33" i="1"/>
  <c r="DB33" i="1"/>
  <c r="DB35" i="1" s="1"/>
  <c r="DB37" i="1" s="1"/>
  <c r="DB39" i="1" s="1"/>
  <c r="DB41" i="1" s="1"/>
  <c r="DF33" i="1"/>
  <c r="DF35" i="1" s="1"/>
  <c r="DF37" i="1" s="1"/>
  <c r="DF39" i="1" s="1"/>
  <c r="DF41" i="1" s="1"/>
  <c r="DJ33" i="1"/>
  <c r="DJ35" i="1" s="1"/>
  <c r="DJ37" i="1" s="1"/>
  <c r="DJ39" i="1" s="1"/>
  <c r="DJ41" i="1" s="1"/>
  <c r="AL34" i="1"/>
  <c r="AT34" i="1"/>
  <c r="AT35" i="1" s="1"/>
  <c r="BB34" i="1"/>
  <c r="BJ34" i="1"/>
  <c r="BJ35" i="1" s="1"/>
  <c r="BR34" i="1"/>
  <c r="BZ34" i="1"/>
  <c r="BZ35" i="1" s="1"/>
  <c r="CH35" i="1"/>
  <c r="CH37" i="1" s="1"/>
  <c r="CH39" i="1" s="1"/>
  <c r="CH41" i="1" s="1"/>
  <c r="BO54" i="1"/>
  <c r="BO56" i="1" s="1"/>
  <c r="BO58" i="1" s="1"/>
  <c r="BO60" i="1" s="1"/>
  <c r="BO62" i="1" s="1"/>
  <c r="BS54" i="1"/>
  <c r="BW54" i="1"/>
  <c r="BW56" i="1" s="1"/>
  <c r="BW58" i="1" s="1"/>
  <c r="BW60" i="1" s="1"/>
  <c r="BW62" i="1" s="1"/>
  <c r="CA54" i="1"/>
  <c r="CE54" i="1"/>
  <c r="CE56" i="1" s="1"/>
  <c r="CE58" i="1" s="1"/>
  <c r="CE60" i="1" s="1"/>
  <c r="CE62" i="1" s="1"/>
  <c r="CI54" i="1"/>
  <c r="CI56" i="1" s="1"/>
  <c r="CI58" i="1" s="1"/>
  <c r="CI60" i="1" s="1"/>
  <c r="CI62" i="1" s="1"/>
  <c r="CM54" i="1"/>
  <c r="CM56" i="1" s="1"/>
  <c r="CM58" i="1" s="1"/>
  <c r="CM60" i="1" s="1"/>
  <c r="CM62" i="1" s="1"/>
  <c r="CM125" i="1" s="1"/>
  <c r="CQ54" i="1"/>
  <c r="CQ56" i="1" s="1"/>
  <c r="CQ58" i="1" s="1"/>
  <c r="CQ60" i="1" s="1"/>
  <c r="CQ62" i="1" s="1"/>
  <c r="CQ125" i="1" s="1"/>
  <c r="CU54" i="1"/>
  <c r="CU56" i="1" s="1"/>
  <c r="CU58" i="1" s="1"/>
  <c r="CU60" i="1" s="1"/>
  <c r="CU62" i="1" s="1"/>
  <c r="CY54" i="1"/>
  <c r="DC54" i="1"/>
  <c r="DC56" i="1" s="1"/>
  <c r="DC58" i="1" s="1"/>
  <c r="DC60" i="1" s="1"/>
  <c r="DC62" i="1" s="1"/>
  <c r="DG54" i="1"/>
  <c r="DG56" i="1" s="1"/>
  <c r="DG58" i="1" s="1"/>
  <c r="DG60" i="1" s="1"/>
  <c r="DG62" i="1" s="1"/>
  <c r="DK54" i="1"/>
  <c r="DK56" i="1" s="1"/>
  <c r="DK58" i="1" s="1"/>
  <c r="DK60" i="1" s="1"/>
  <c r="DK62" i="1" s="1"/>
  <c r="AM55" i="1"/>
  <c r="AU55" i="1"/>
  <c r="BC55" i="1"/>
  <c r="BK55" i="1"/>
  <c r="BK56" i="1" s="1"/>
  <c r="BK58" i="1" s="1"/>
  <c r="BK60" i="1" s="1"/>
  <c r="BK62" i="1" s="1"/>
  <c r="AF54" i="1"/>
  <c r="AJ54" i="1"/>
  <c r="AJ56" i="1" s="1"/>
  <c r="AJ58" i="1" s="1"/>
  <c r="AJ60" i="1" s="1"/>
  <c r="AJ62" i="1" s="1"/>
  <c r="AJ125" i="1" s="1"/>
  <c r="AN54" i="1"/>
  <c r="AR54" i="1"/>
  <c r="AR56" i="1" s="1"/>
  <c r="AR58" i="1" s="1"/>
  <c r="AR60" i="1" s="1"/>
  <c r="AR62" i="1" s="1"/>
  <c r="AR125" i="1" s="1"/>
  <c r="AV54" i="1"/>
  <c r="J65" i="1" s="1"/>
  <c r="AZ54" i="1"/>
  <c r="AZ56" i="1" s="1"/>
  <c r="AZ58" i="1" s="1"/>
  <c r="AZ60" i="1" s="1"/>
  <c r="AZ62" i="1" s="1"/>
  <c r="AZ125" i="1" s="1"/>
  <c r="BD54" i="1"/>
  <c r="BH54" i="1"/>
  <c r="BH56" i="1" s="1"/>
  <c r="BH58" i="1" s="1"/>
  <c r="BH60" i="1" s="1"/>
  <c r="BH62" i="1" s="1"/>
  <c r="BL54" i="1"/>
  <c r="BP54" i="1"/>
  <c r="BP56" i="1" s="1"/>
  <c r="BP58" i="1" s="1"/>
  <c r="BP60" i="1" s="1"/>
  <c r="BP62" i="1" s="1"/>
  <c r="BP125" i="1" s="1"/>
  <c r="BT54" i="1"/>
  <c r="BX54" i="1"/>
  <c r="BX56" i="1" s="1"/>
  <c r="BX58" i="1" s="1"/>
  <c r="BX60" i="1" s="1"/>
  <c r="BX62" i="1" s="1"/>
  <c r="CB54" i="1"/>
  <c r="CF54" i="1"/>
  <c r="CF56" i="1" s="1"/>
  <c r="CF58" i="1" s="1"/>
  <c r="CF60" i="1" s="1"/>
  <c r="CF62" i="1" s="1"/>
  <c r="CF125" i="1" s="1"/>
  <c r="CJ54" i="1"/>
  <c r="CJ56" i="1" s="1"/>
  <c r="CJ58" i="1" s="1"/>
  <c r="CJ60" i="1" s="1"/>
  <c r="CJ62" i="1" s="1"/>
  <c r="CJ125" i="1" s="1"/>
  <c r="CN54" i="1"/>
  <c r="CN56" i="1" s="1"/>
  <c r="CN58" i="1" s="1"/>
  <c r="CN60" i="1" s="1"/>
  <c r="CN62" i="1" s="1"/>
  <c r="CN125" i="1" s="1"/>
  <c r="CR54" i="1"/>
  <c r="CR56" i="1" s="1"/>
  <c r="CR58" i="1" s="1"/>
  <c r="CR60" i="1" s="1"/>
  <c r="CR62" i="1" s="1"/>
  <c r="CV54" i="1"/>
  <c r="CV56" i="1" s="1"/>
  <c r="CV58" i="1" s="1"/>
  <c r="CV60" i="1" s="1"/>
  <c r="CV62" i="1" s="1"/>
  <c r="CZ54" i="1"/>
  <c r="DD54" i="1"/>
  <c r="DD56" i="1" s="1"/>
  <c r="DD58" i="1" s="1"/>
  <c r="DD60" i="1" s="1"/>
  <c r="DD62" i="1" s="1"/>
  <c r="DH54" i="1"/>
  <c r="DH56" i="1" s="1"/>
  <c r="DH58" i="1" s="1"/>
  <c r="DH60" i="1" s="1"/>
  <c r="DH62" i="1" s="1"/>
  <c r="DL54" i="1"/>
  <c r="DL56" i="1" s="1"/>
  <c r="DL58" i="1" s="1"/>
  <c r="DL60" i="1" s="1"/>
  <c r="DL62" i="1" s="1"/>
  <c r="DL125" i="1" s="1"/>
  <c r="AG54" i="1"/>
  <c r="AK54" i="1"/>
  <c r="AK56" i="1" s="1"/>
  <c r="AK58" i="1" s="1"/>
  <c r="AK60" i="1" s="1"/>
  <c r="AK62" i="1" s="1"/>
  <c r="AO54" i="1"/>
  <c r="AS54" i="1"/>
  <c r="AS56" i="1" s="1"/>
  <c r="AS58" i="1" s="1"/>
  <c r="AS60" i="1" s="1"/>
  <c r="AS62" i="1" s="1"/>
  <c r="AW54" i="1"/>
  <c r="BA54" i="1"/>
  <c r="BA56" i="1" s="1"/>
  <c r="BA58" i="1" s="1"/>
  <c r="BA60" i="1" s="1"/>
  <c r="BA62" i="1" s="1"/>
  <c r="BE54" i="1"/>
  <c r="BI54" i="1"/>
  <c r="BI56" i="1" s="1"/>
  <c r="BI58" i="1" s="1"/>
  <c r="BI60" i="1" s="1"/>
  <c r="BI62" i="1" s="1"/>
  <c r="BM54" i="1"/>
  <c r="BQ54" i="1"/>
  <c r="BQ56" i="1" s="1"/>
  <c r="BQ58" i="1" s="1"/>
  <c r="BQ60" i="1" s="1"/>
  <c r="BQ62" i="1" s="1"/>
  <c r="BU54" i="1"/>
  <c r="BY54" i="1"/>
  <c r="BY56" i="1" s="1"/>
  <c r="BY58" i="1" s="1"/>
  <c r="BY60" i="1" s="1"/>
  <c r="BY62" i="1" s="1"/>
  <c r="CC54" i="1"/>
  <c r="CG54" i="1"/>
  <c r="CG56" i="1" s="1"/>
  <c r="CG58" i="1" s="1"/>
  <c r="CG60" i="1" s="1"/>
  <c r="CG62" i="1" s="1"/>
  <c r="CK54" i="1"/>
  <c r="CK56" i="1" s="1"/>
  <c r="CK58" i="1" s="1"/>
  <c r="CK60" i="1" s="1"/>
  <c r="CK62" i="1" s="1"/>
  <c r="CO54" i="1"/>
  <c r="CO56" i="1" s="1"/>
  <c r="CO58" i="1" s="1"/>
  <c r="CO60" i="1" s="1"/>
  <c r="CO62" i="1" s="1"/>
  <c r="CS54" i="1"/>
  <c r="CS56" i="1" s="1"/>
  <c r="CS58" i="1" s="1"/>
  <c r="CS60" i="1" s="1"/>
  <c r="CS62" i="1" s="1"/>
  <c r="CW54" i="1"/>
  <c r="CW56" i="1" s="1"/>
  <c r="CW58" i="1" s="1"/>
  <c r="CW60" i="1" s="1"/>
  <c r="CW62" i="1" s="1"/>
  <c r="DA54" i="1"/>
  <c r="DE54" i="1"/>
  <c r="DE56" i="1" s="1"/>
  <c r="DE58" i="1" s="1"/>
  <c r="DE60" i="1" s="1"/>
  <c r="DE62" i="1" s="1"/>
  <c r="DI54" i="1"/>
  <c r="DI56" i="1" s="1"/>
  <c r="DI58" i="1" s="1"/>
  <c r="DI60" i="1" s="1"/>
  <c r="DI62" i="1" s="1"/>
  <c r="DM54" i="1"/>
  <c r="DM56" i="1" s="1"/>
  <c r="DM58" i="1" s="1"/>
  <c r="DM60" i="1" s="1"/>
  <c r="DM62" i="1" s="1"/>
  <c r="CZ76" i="1"/>
  <c r="AF76" i="1"/>
  <c r="X76" i="1" s="1"/>
  <c r="AN76" i="1"/>
  <c r="AN77" i="1" s="1"/>
  <c r="AN78" i="1" s="1"/>
  <c r="AN79" i="1" s="1"/>
  <c r="AN81" i="1" s="1"/>
  <c r="CZ77" i="1"/>
  <c r="CZ78" i="1" s="1"/>
  <c r="CZ79" i="1" s="1"/>
  <c r="CZ81" i="1" s="1"/>
  <c r="J64" i="1"/>
  <c r="J66" i="1"/>
  <c r="CT54" i="1"/>
  <c r="CT56" i="1" s="1"/>
  <c r="CT58" i="1" s="1"/>
  <c r="CT60" i="1" s="1"/>
  <c r="CT62" i="1" s="1"/>
  <c r="CX54" i="1"/>
  <c r="DB54" i="1"/>
  <c r="DB56" i="1" s="1"/>
  <c r="DB58" i="1" s="1"/>
  <c r="DB60" i="1" s="1"/>
  <c r="DB62" i="1" s="1"/>
  <c r="DF54" i="1"/>
  <c r="DF56" i="1" s="1"/>
  <c r="DF58" i="1" s="1"/>
  <c r="DF60" i="1" s="1"/>
  <c r="DF62" i="1" s="1"/>
  <c r="AL55" i="1"/>
  <c r="AT55" i="1"/>
  <c r="BJ55" i="1"/>
  <c r="CX55" i="1" s="1"/>
  <c r="BR55" i="1"/>
  <c r="BZ55" i="1"/>
  <c r="BZ56" i="1" s="1"/>
  <c r="BZ58" i="1" s="1"/>
  <c r="BZ60" i="1" s="1"/>
  <c r="BZ62" i="1" s="1"/>
  <c r="AL56" i="1"/>
  <c r="AL58" i="1" s="1"/>
  <c r="AL60" i="1" s="1"/>
  <c r="BJ56" i="1"/>
  <c r="BJ58" i="1" s="1"/>
  <c r="BJ60" i="1" s="1"/>
  <c r="CH56" i="1"/>
  <c r="CH58" i="1" s="1"/>
  <c r="CH60" i="1" s="1"/>
  <c r="CH62" i="1" s="1"/>
  <c r="CP56" i="1"/>
  <c r="CP58" i="1" s="1"/>
  <c r="CP60" i="1" s="1"/>
  <c r="CP62" i="1" s="1"/>
  <c r="AV76" i="1"/>
  <c r="AV77" i="1" s="1"/>
  <c r="AV78" i="1" s="1"/>
  <c r="AV79" i="1" s="1"/>
  <c r="AV81" i="1" s="1"/>
  <c r="BD76" i="1"/>
  <c r="BD77" i="1" s="1"/>
  <c r="BD78" i="1" s="1"/>
  <c r="BD79" i="1" s="1"/>
  <c r="BD81" i="1" s="1"/>
  <c r="BL76" i="1"/>
  <c r="BL77" i="1" s="1"/>
  <c r="BL78" i="1" s="1"/>
  <c r="BL79" i="1" s="1"/>
  <c r="BL81" i="1" s="1"/>
  <c r="BT76" i="1"/>
  <c r="BT77" i="1" s="1"/>
  <c r="BT78" i="1" s="1"/>
  <c r="BT79" i="1" s="1"/>
  <c r="BT81" i="1" s="1"/>
  <c r="CB76" i="1"/>
  <c r="CB77" i="1" s="1"/>
  <c r="CB78" i="1" s="1"/>
  <c r="CB79" i="1" s="1"/>
  <c r="CB81" i="1" s="1"/>
  <c r="AF95" i="1"/>
  <c r="AF94" i="1"/>
  <c r="X94" i="1" s="1"/>
  <c r="AN94" i="1"/>
  <c r="AN95" i="1" s="1"/>
  <c r="AN97" i="1" s="1"/>
  <c r="AN99" i="1" s="1"/>
  <c r="AN101" i="1" s="1"/>
  <c r="AV94" i="1"/>
  <c r="AV95" i="1" s="1"/>
  <c r="AV97" i="1" s="1"/>
  <c r="AV99" i="1" s="1"/>
  <c r="AV101" i="1" s="1"/>
  <c r="AG75" i="1"/>
  <c r="AK75" i="1"/>
  <c r="AK77" i="1" s="1"/>
  <c r="AK78" i="1" s="1"/>
  <c r="AK79" i="1" s="1"/>
  <c r="AK81" i="1" s="1"/>
  <c r="AO75" i="1"/>
  <c r="AS75" i="1"/>
  <c r="AS77" i="1" s="1"/>
  <c r="AS78" i="1" s="1"/>
  <c r="AS79" i="1" s="1"/>
  <c r="AS81" i="1" s="1"/>
  <c r="AW75" i="1"/>
  <c r="BA75" i="1"/>
  <c r="BA77" i="1" s="1"/>
  <c r="BA78" i="1" s="1"/>
  <c r="BA79" i="1" s="1"/>
  <c r="BA81" i="1" s="1"/>
  <c r="BE75" i="1"/>
  <c r="BI75" i="1"/>
  <c r="BI77" i="1" s="1"/>
  <c r="BI78" i="1" s="1"/>
  <c r="BI79" i="1" s="1"/>
  <c r="BI81" i="1" s="1"/>
  <c r="BM75" i="1"/>
  <c r="BQ75" i="1"/>
  <c r="BQ77" i="1" s="1"/>
  <c r="BQ78" i="1" s="1"/>
  <c r="BQ79" i="1" s="1"/>
  <c r="BQ81" i="1" s="1"/>
  <c r="BU75" i="1"/>
  <c r="BY75" i="1"/>
  <c r="BY77" i="1" s="1"/>
  <c r="BY78" i="1" s="1"/>
  <c r="BY79" i="1" s="1"/>
  <c r="BY81" i="1" s="1"/>
  <c r="CC75" i="1"/>
  <c r="CG75" i="1"/>
  <c r="CG77" i="1" s="1"/>
  <c r="CG78" i="1" s="1"/>
  <c r="CG79" i="1" s="1"/>
  <c r="CG81" i="1" s="1"/>
  <c r="CK75" i="1"/>
  <c r="CK77" i="1" s="1"/>
  <c r="CK78" i="1" s="1"/>
  <c r="CK79" i="1" s="1"/>
  <c r="CK81" i="1" s="1"/>
  <c r="CO75" i="1"/>
  <c r="CO77" i="1" s="1"/>
  <c r="CO78" i="1" s="1"/>
  <c r="CO79" i="1" s="1"/>
  <c r="CO81" i="1" s="1"/>
  <c r="CS75" i="1"/>
  <c r="CS77" i="1" s="1"/>
  <c r="CS78" i="1" s="1"/>
  <c r="CS79" i="1" s="1"/>
  <c r="CS81" i="1" s="1"/>
  <c r="CW75" i="1"/>
  <c r="CW77" i="1" s="1"/>
  <c r="CW78" i="1" s="1"/>
  <c r="CW79" i="1" s="1"/>
  <c r="CW81" i="1" s="1"/>
  <c r="DA75" i="1"/>
  <c r="DE75" i="1"/>
  <c r="DE77" i="1" s="1"/>
  <c r="DE78" i="1" s="1"/>
  <c r="DE79" i="1" s="1"/>
  <c r="DE81" i="1" s="1"/>
  <c r="DI75" i="1"/>
  <c r="DI77" i="1" s="1"/>
  <c r="DI78" i="1" s="1"/>
  <c r="DI79" i="1" s="1"/>
  <c r="DI81" i="1" s="1"/>
  <c r="DM75" i="1"/>
  <c r="DM77" i="1" s="1"/>
  <c r="DM78" i="1" s="1"/>
  <c r="DM79" i="1" s="1"/>
  <c r="DM81" i="1" s="1"/>
  <c r="DK93" i="1"/>
  <c r="DK95" i="1" s="1"/>
  <c r="DK97" i="1" s="1"/>
  <c r="DK99" i="1" s="1"/>
  <c r="DK101" i="1" s="1"/>
  <c r="DG93" i="1"/>
  <c r="DG95" i="1" s="1"/>
  <c r="DG97" i="1" s="1"/>
  <c r="DG99" i="1" s="1"/>
  <c r="DG101" i="1" s="1"/>
  <c r="DC93" i="1"/>
  <c r="DC95" i="1" s="1"/>
  <c r="DC97" i="1" s="1"/>
  <c r="DC99" i="1" s="1"/>
  <c r="DC101" i="1" s="1"/>
  <c r="CY93" i="1"/>
  <c r="CU93" i="1"/>
  <c r="CU95" i="1" s="1"/>
  <c r="CU97" i="1" s="1"/>
  <c r="CU99" i="1" s="1"/>
  <c r="CU101" i="1" s="1"/>
  <c r="CQ93" i="1"/>
  <c r="CQ95" i="1" s="1"/>
  <c r="CQ97" i="1" s="1"/>
  <c r="CQ99" i="1" s="1"/>
  <c r="CQ101" i="1" s="1"/>
  <c r="CM93" i="1"/>
  <c r="CM95" i="1" s="1"/>
  <c r="CM97" i="1" s="1"/>
  <c r="CM99" i="1" s="1"/>
  <c r="CM101" i="1" s="1"/>
  <c r="CI93" i="1"/>
  <c r="CI95" i="1" s="1"/>
  <c r="CI97" i="1" s="1"/>
  <c r="CI99" i="1" s="1"/>
  <c r="CI101" i="1" s="1"/>
  <c r="CE93" i="1"/>
  <c r="CE95" i="1" s="1"/>
  <c r="CE97" i="1" s="1"/>
  <c r="CE99" i="1" s="1"/>
  <c r="CE101" i="1" s="1"/>
  <c r="CA93" i="1"/>
  <c r="BW93" i="1"/>
  <c r="BW95" i="1" s="1"/>
  <c r="BW97" i="1" s="1"/>
  <c r="BW99" i="1" s="1"/>
  <c r="BW101" i="1" s="1"/>
  <c r="BS93" i="1"/>
  <c r="BO93" i="1"/>
  <c r="BO95" i="1" s="1"/>
  <c r="BO97" i="1" s="1"/>
  <c r="BO99" i="1" s="1"/>
  <c r="BO101" i="1" s="1"/>
  <c r="BK93" i="1"/>
  <c r="BG93" i="1"/>
  <c r="BG95" i="1" s="1"/>
  <c r="BG97" i="1" s="1"/>
  <c r="BG99" i="1" s="1"/>
  <c r="BG101" i="1" s="1"/>
  <c r="BG125" i="1" s="1"/>
  <c r="BC93" i="1"/>
  <c r="BC117" i="1" s="1"/>
  <c r="DJ93" i="1"/>
  <c r="DJ95" i="1" s="1"/>
  <c r="DJ97" i="1" s="1"/>
  <c r="DJ99" i="1" s="1"/>
  <c r="DJ101" i="1" s="1"/>
  <c r="DF93" i="1"/>
  <c r="DF95" i="1" s="1"/>
  <c r="DF97" i="1" s="1"/>
  <c r="DF99" i="1" s="1"/>
  <c r="DF101" i="1" s="1"/>
  <c r="DB93" i="1"/>
  <c r="DB95" i="1" s="1"/>
  <c r="DB97" i="1" s="1"/>
  <c r="DB99" i="1" s="1"/>
  <c r="DB101" i="1" s="1"/>
  <c r="CX93" i="1"/>
  <c r="CT93" i="1"/>
  <c r="CT95" i="1" s="1"/>
  <c r="CT97" i="1" s="1"/>
  <c r="CT99" i="1" s="1"/>
  <c r="CT101" i="1" s="1"/>
  <c r="CP93" i="1"/>
  <c r="CL93" i="1"/>
  <c r="CL95" i="1" s="1"/>
  <c r="CL97" i="1" s="1"/>
  <c r="CL99" i="1" s="1"/>
  <c r="CL101" i="1" s="1"/>
  <c r="CH93" i="1"/>
  <c r="CD93" i="1"/>
  <c r="CD95" i="1" s="1"/>
  <c r="CD97" i="1" s="1"/>
  <c r="CD99" i="1" s="1"/>
  <c r="CD101" i="1" s="1"/>
  <c r="BZ93" i="1"/>
  <c r="BV93" i="1"/>
  <c r="BV95" i="1" s="1"/>
  <c r="BV97" i="1" s="1"/>
  <c r="BV99" i="1" s="1"/>
  <c r="BV101" i="1" s="1"/>
  <c r="BR93" i="1"/>
  <c r="BN93" i="1"/>
  <c r="BN95" i="1" s="1"/>
  <c r="BN97" i="1" s="1"/>
  <c r="BN99" i="1" s="1"/>
  <c r="BN101" i="1" s="1"/>
  <c r="BJ93" i="1"/>
  <c r="DM93" i="1"/>
  <c r="DM95" i="1" s="1"/>
  <c r="DM97" i="1" s="1"/>
  <c r="DM99" i="1" s="1"/>
  <c r="DM101" i="1" s="1"/>
  <c r="DI93" i="1"/>
  <c r="DI95" i="1" s="1"/>
  <c r="DI97" i="1" s="1"/>
  <c r="DI99" i="1" s="1"/>
  <c r="DI101" i="1" s="1"/>
  <c r="DE93" i="1"/>
  <c r="DE95" i="1" s="1"/>
  <c r="DE97" i="1" s="1"/>
  <c r="DE99" i="1" s="1"/>
  <c r="DE101" i="1" s="1"/>
  <c r="DA93" i="1"/>
  <c r="CW93" i="1"/>
  <c r="CW95" i="1" s="1"/>
  <c r="CW97" i="1" s="1"/>
  <c r="CW99" i="1" s="1"/>
  <c r="CW101" i="1" s="1"/>
  <c r="CS93" i="1"/>
  <c r="CS95" i="1" s="1"/>
  <c r="CS97" i="1" s="1"/>
  <c r="CS99" i="1" s="1"/>
  <c r="CS101" i="1" s="1"/>
  <c r="CO93" i="1"/>
  <c r="CO95" i="1" s="1"/>
  <c r="CO97" i="1" s="1"/>
  <c r="CO99" i="1" s="1"/>
  <c r="CO101" i="1" s="1"/>
  <c r="CK93" i="1"/>
  <c r="CK95" i="1" s="1"/>
  <c r="CK97" i="1" s="1"/>
  <c r="CK99" i="1" s="1"/>
  <c r="CK101" i="1" s="1"/>
  <c r="CG93" i="1"/>
  <c r="CG95" i="1" s="1"/>
  <c r="CG97" i="1" s="1"/>
  <c r="CG99" i="1" s="1"/>
  <c r="CG101" i="1" s="1"/>
  <c r="CC93" i="1"/>
  <c r="BY93" i="1"/>
  <c r="BY95" i="1" s="1"/>
  <c r="BY97" i="1" s="1"/>
  <c r="BY99" i="1" s="1"/>
  <c r="BY101" i="1" s="1"/>
  <c r="BU93" i="1"/>
  <c r="BQ93" i="1"/>
  <c r="BQ95" i="1" s="1"/>
  <c r="BQ97" i="1" s="1"/>
  <c r="BQ99" i="1" s="1"/>
  <c r="BQ101" i="1" s="1"/>
  <c r="BM93" i="1"/>
  <c r="BI93" i="1"/>
  <c r="BI95" i="1" s="1"/>
  <c r="BI97" i="1" s="1"/>
  <c r="BI99" i="1" s="1"/>
  <c r="BI101" i="1" s="1"/>
  <c r="BE93" i="1"/>
  <c r="DL93" i="1"/>
  <c r="DL95" i="1" s="1"/>
  <c r="DL97" i="1" s="1"/>
  <c r="DL99" i="1" s="1"/>
  <c r="DL101" i="1" s="1"/>
  <c r="DH93" i="1"/>
  <c r="DH95" i="1" s="1"/>
  <c r="DH97" i="1" s="1"/>
  <c r="DH99" i="1" s="1"/>
  <c r="DH101" i="1" s="1"/>
  <c r="DD93" i="1"/>
  <c r="DD95" i="1" s="1"/>
  <c r="DD97" i="1" s="1"/>
  <c r="DD99" i="1" s="1"/>
  <c r="DD101" i="1" s="1"/>
  <c r="CZ93" i="1"/>
  <c r="CV93" i="1"/>
  <c r="CV95" i="1" s="1"/>
  <c r="CV97" i="1" s="1"/>
  <c r="CV99" i="1" s="1"/>
  <c r="CV101" i="1" s="1"/>
  <c r="CR93" i="1"/>
  <c r="CR95" i="1" s="1"/>
  <c r="CR97" i="1" s="1"/>
  <c r="CR99" i="1" s="1"/>
  <c r="CR101" i="1" s="1"/>
  <c r="CN93" i="1"/>
  <c r="CN95" i="1" s="1"/>
  <c r="CN97" i="1" s="1"/>
  <c r="CN99" i="1" s="1"/>
  <c r="CN101" i="1" s="1"/>
  <c r="CJ93" i="1"/>
  <c r="CJ95" i="1" s="1"/>
  <c r="CJ97" i="1" s="1"/>
  <c r="CJ99" i="1" s="1"/>
  <c r="CJ101" i="1" s="1"/>
  <c r="CF93" i="1"/>
  <c r="CF95" i="1" s="1"/>
  <c r="CF97" i="1" s="1"/>
  <c r="CF99" i="1" s="1"/>
  <c r="CF101" i="1" s="1"/>
  <c r="CB93" i="1"/>
  <c r="BX93" i="1"/>
  <c r="BX95" i="1" s="1"/>
  <c r="BX97" i="1" s="1"/>
  <c r="BX99" i="1" s="1"/>
  <c r="BX101" i="1" s="1"/>
  <c r="BT93" i="1"/>
  <c r="BP93" i="1"/>
  <c r="BP95" i="1" s="1"/>
  <c r="BP97" i="1" s="1"/>
  <c r="BP99" i="1" s="1"/>
  <c r="BP101" i="1" s="1"/>
  <c r="BL93" i="1"/>
  <c r="BH93" i="1"/>
  <c r="BH95" i="1" s="1"/>
  <c r="BH97" i="1" s="1"/>
  <c r="BH99" i="1" s="1"/>
  <c r="BH101" i="1" s="1"/>
  <c r="AG93" i="1"/>
  <c r="AK93" i="1"/>
  <c r="AK95" i="1" s="1"/>
  <c r="AK97" i="1" s="1"/>
  <c r="AK99" i="1" s="1"/>
  <c r="AK101" i="1" s="1"/>
  <c r="AO93" i="1"/>
  <c r="AS93" i="1"/>
  <c r="AS95" i="1" s="1"/>
  <c r="AS97" i="1" s="1"/>
  <c r="AS99" i="1" s="1"/>
  <c r="AS101" i="1" s="1"/>
  <c r="AW93" i="1"/>
  <c r="BA93" i="1"/>
  <c r="BA95" i="1" s="1"/>
  <c r="BA97" i="1" s="1"/>
  <c r="BA99" i="1" s="1"/>
  <c r="BA101" i="1" s="1"/>
  <c r="AH75" i="1"/>
  <c r="J82" i="1" s="1"/>
  <c r="AL75" i="1"/>
  <c r="AP75" i="1"/>
  <c r="AT75" i="1"/>
  <c r="AT117" i="1" s="1"/>
  <c r="AX75" i="1"/>
  <c r="BB75" i="1"/>
  <c r="BF75" i="1"/>
  <c r="BJ75" i="1"/>
  <c r="BN75" i="1"/>
  <c r="BR75" i="1"/>
  <c r="BV75" i="1"/>
  <c r="BZ75" i="1"/>
  <c r="CD75" i="1"/>
  <c r="CH75" i="1"/>
  <c r="CH77" i="1" s="1"/>
  <c r="CH78" i="1" s="1"/>
  <c r="CH79" i="1" s="1"/>
  <c r="CH81" i="1" s="1"/>
  <c r="CL75" i="1"/>
  <c r="CL77" i="1" s="1"/>
  <c r="CL78" i="1" s="1"/>
  <c r="CL79" i="1" s="1"/>
  <c r="CL81" i="1" s="1"/>
  <c r="CP75" i="1"/>
  <c r="CP77" i="1" s="1"/>
  <c r="CP78" i="1" s="1"/>
  <c r="CP79" i="1" s="1"/>
  <c r="CP81" i="1" s="1"/>
  <c r="CT75" i="1"/>
  <c r="CT77" i="1" s="1"/>
  <c r="CT78" i="1" s="1"/>
  <c r="CT79" i="1" s="1"/>
  <c r="CT81" i="1" s="1"/>
  <c r="CX75" i="1"/>
  <c r="DB75" i="1"/>
  <c r="DB77" i="1" s="1"/>
  <c r="DB78" i="1" s="1"/>
  <c r="DB79" i="1" s="1"/>
  <c r="DB81" i="1" s="1"/>
  <c r="DF75" i="1"/>
  <c r="DF77" i="1" s="1"/>
  <c r="DF78" i="1" s="1"/>
  <c r="DF79" i="1" s="1"/>
  <c r="DF81" i="1" s="1"/>
  <c r="AD93" i="1"/>
  <c r="AH93" i="1"/>
  <c r="AH95" i="1" s="1"/>
  <c r="AH97" i="1" s="1"/>
  <c r="AH99" i="1" s="1"/>
  <c r="AH101" i="1" s="1"/>
  <c r="AL93" i="1"/>
  <c r="AP93" i="1"/>
  <c r="AP95" i="1" s="1"/>
  <c r="AP97" i="1" s="1"/>
  <c r="AP99" i="1" s="1"/>
  <c r="AP101" i="1" s="1"/>
  <c r="AT93" i="1"/>
  <c r="AX93" i="1"/>
  <c r="AX95" i="1" s="1"/>
  <c r="AX97" i="1" s="1"/>
  <c r="AX99" i="1" s="1"/>
  <c r="AX101" i="1" s="1"/>
  <c r="BB93" i="1"/>
  <c r="AM76" i="1"/>
  <c r="AU76" i="1"/>
  <c r="AU77" i="1" s="1"/>
  <c r="AU78" i="1" s="1"/>
  <c r="AU79" i="1" s="1"/>
  <c r="AU81" i="1" s="1"/>
  <c r="BC76" i="1"/>
  <c r="BC77" i="1" s="1"/>
  <c r="BC78" i="1" s="1"/>
  <c r="BC79" i="1" s="1"/>
  <c r="BC81" i="1" s="1"/>
  <c r="BK76" i="1"/>
  <c r="BK77" i="1" s="1"/>
  <c r="BK78" i="1" s="1"/>
  <c r="BK79" i="1" s="1"/>
  <c r="BK81" i="1" s="1"/>
  <c r="BS76" i="1"/>
  <c r="CA76" i="1"/>
  <c r="CA77" i="1" s="1"/>
  <c r="CA78" i="1" s="1"/>
  <c r="CA79" i="1" s="1"/>
  <c r="CA81" i="1" s="1"/>
  <c r="AE93" i="1"/>
  <c r="AI93" i="1"/>
  <c r="AI95" i="1" s="1"/>
  <c r="AI97" i="1" s="1"/>
  <c r="AI99" i="1" s="1"/>
  <c r="AI101" i="1" s="1"/>
  <c r="AI125" i="1" s="1"/>
  <c r="AM93" i="1"/>
  <c r="AQ93" i="1"/>
  <c r="AQ95" i="1" s="1"/>
  <c r="AQ97" i="1" s="1"/>
  <c r="AQ99" i="1" s="1"/>
  <c r="AQ101" i="1" s="1"/>
  <c r="AQ125" i="1" s="1"/>
  <c r="AU93" i="1"/>
  <c r="AY93" i="1"/>
  <c r="AY95" i="1" s="1"/>
  <c r="AY97" i="1" s="1"/>
  <c r="AY99" i="1" s="1"/>
  <c r="AY101" i="1" s="1"/>
  <c r="AY125" i="1" s="1"/>
  <c r="BD93" i="1"/>
  <c r="CU125" i="1" l="1"/>
  <c r="AD34" i="1"/>
  <c r="AD35" i="1" s="1"/>
  <c r="AI117" i="1"/>
  <c r="DM125" i="1"/>
  <c r="BQ125" i="1"/>
  <c r="AY117" i="1"/>
  <c r="BG119" i="1"/>
  <c r="CI125" i="1"/>
  <c r="DI125" i="1"/>
  <c r="BG117" i="1"/>
  <c r="CV117" i="1"/>
  <c r="BX125" i="1"/>
  <c r="CE125" i="1"/>
  <c r="BO117" i="1"/>
  <c r="DJ125" i="1"/>
  <c r="DA117" i="1"/>
  <c r="BE117" i="1"/>
  <c r="BW117" i="1"/>
  <c r="BW125" i="1"/>
  <c r="CW125" i="1"/>
  <c r="BA125" i="1"/>
  <c r="CE117" i="1"/>
  <c r="CS125" i="1"/>
  <c r="CM117" i="1"/>
  <c r="DD125" i="1"/>
  <c r="BH125" i="1"/>
  <c r="DK125" i="1"/>
  <c r="BO125" i="1"/>
  <c r="CU117" i="1"/>
  <c r="DG125" i="1"/>
  <c r="CT125" i="1"/>
  <c r="CK125" i="1"/>
  <c r="AO117" i="1"/>
  <c r="DC117" i="1"/>
  <c r="CV125" i="1"/>
  <c r="DC125" i="1"/>
  <c r="CG125" i="1"/>
  <c r="AK125" i="1"/>
  <c r="DK117" i="1"/>
  <c r="BJ62" i="1"/>
  <c r="AM94" i="1"/>
  <c r="AM95" i="1" s="1"/>
  <c r="AM97" i="1" s="1"/>
  <c r="AM99" i="1" s="1"/>
  <c r="AM101" i="1" s="1"/>
  <c r="AM117" i="1"/>
  <c r="AE76" i="1"/>
  <c r="AE77" i="1" s="1"/>
  <c r="AE78" i="1" s="1"/>
  <c r="AE79" i="1" s="1"/>
  <c r="BS77" i="1"/>
  <c r="BS78" i="1" s="1"/>
  <c r="BS79" i="1" s="1"/>
  <c r="BS81" i="1" s="1"/>
  <c r="W76" i="1"/>
  <c r="AM77" i="1"/>
  <c r="AM78" i="1" s="1"/>
  <c r="AM79" i="1" s="1"/>
  <c r="AM81" i="1" s="1"/>
  <c r="BB55" i="1"/>
  <c r="BB56" i="1" s="1"/>
  <c r="BB58" i="1" s="1"/>
  <c r="BB60" i="1" s="1"/>
  <c r="BB62" i="1" s="1"/>
  <c r="AT56" i="1"/>
  <c r="AT58" i="1" s="1"/>
  <c r="AT60" i="1" s="1"/>
  <c r="J85" i="1"/>
  <c r="CX56" i="1"/>
  <c r="DF125" i="1"/>
  <c r="BC37" i="1"/>
  <c r="BJ37" i="1"/>
  <c r="BZ117" i="1"/>
  <c r="BJ117" i="1"/>
  <c r="DH125" i="1"/>
  <c r="CR125" i="1"/>
  <c r="BZ37" i="1"/>
  <c r="AT37" i="1"/>
  <c r="DB125" i="1"/>
  <c r="CL125" i="1"/>
  <c r="CA37" i="1"/>
  <c r="AU37" i="1"/>
  <c r="CD77" i="1"/>
  <c r="CD117" i="1"/>
  <c r="BN77" i="1"/>
  <c r="BN117" i="1"/>
  <c r="AX77" i="1"/>
  <c r="AX117" i="1"/>
  <c r="AH77" i="1"/>
  <c r="AH117" i="1"/>
  <c r="J84" i="1"/>
  <c r="AO94" i="1"/>
  <c r="BL94" i="1"/>
  <c r="BL95" i="1" s="1"/>
  <c r="BL97" i="1" s="1"/>
  <c r="BL99" i="1" s="1"/>
  <c r="BL101" i="1" s="1"/>
  <c r="CZ94" i="1"/>
  <c r="BD94" i="1"/>
  <c r="BD95" i="1" s="1"/>
  <c r="BD97" i="1" s="1"/>
  <c r="BD99" i="1" s="1"/>
  <c r="BD101" i="1" s="1"/>
  <c r="CB94" i="1"/>
  <c r="CB95" i="1" s="1"/>
  <c r="CB97" i="1" s="1"/>
  <c r="CB99" i="1" s="1"/>
  <c r="CB101" i="1" s="1"/>
  <c r="BM94" i="1"/>
  <c r="DA94" i="1" s="1"/>
  <c r="DA95" i="1" s="1"/>
  <c r="BC94" i="1"/>
  <c r="BC118" i="1" s="1"/>
  <c r="AU94" i="1"/>
  <c r="AU95" i="1" s="1"/>
  <c r="AU117" i="1"/>
  <c r="AE117" i="1"/>
  <c r="BV77" i="1"/>
  <c r="BV117" i="1"/>
  <c r="BF77" i="1"/>
  <c r="BF117" i="1"/>
  <c r="AP77" i="1"/>
  <c r="AP117" i="1"/>
  <c r="BE94" i="1"/>
  <c r="AW94" i="1"/>
  <c r="AW95" i="1" s="1"/>
  <c r="AW97" i="1" s="1"/>
  <c r="AW99" i="1" s="1"/>
  <c r="AW101" i="1" s="1"/>
  <c r="BT94" i="1"/>
  <c r="BT95" i="1" s="1"/>
  <c r="BT97" i="1" s="1"/>
  <c r="BT99" i="1" s="1"/>
  <c r="BT101" i="1" s="1"/>
  <c r="CZ95" i="1"/>
  <c r="BE95" i="1"/>
  <c r="BE97" i="1" s="1"/>
  <c r="BE99" i="1" s="1"/>
  <c r="BE101" i="1" s="1"/>
  <c r="BU94" i="1"/>
  <c r="J105" i="1"/>
  <c r="BJ94" i="1"/>
  <c r="BZ94" i="1"/>
  <c r="BZ95" i="1" s="1"/>
  <c r="BZ97" i="1" s="1"/>
  <c r="BZ99" i="1" s="1"/>
  <c r="BZ101" i="1" s="1"/>
  <c r="G108" i="1"/>
  <c r="CP95" i="1"/>
  <c r="CP97" i="1" s="1"/>
  <c r="CP99" i="1" s="1"/>
  <c r="CP101" i="1" s="1"/>
  <c r="CP125" i="1" s="1"/>
  <c r="BK94" i="1"/>
  <c r="CY94" i="1" s="1"/>
  <c r="BK117" i="1"/>
  <c r="CA94" i="1"/>
  <c r="CA95" i="1" s="1"/>
  <c r="CA97" i="1" s="1"/>
  <c r="CA99" i="1" s="1"/>
  <c r="CA101" i="1" s="1"/>
  <c r="DE125" i="1"/>
  <c r="CO125" i="1"/>
  <c r="BY125" i="1"/>
  <c r="BI125" i="1"/>
  <c r="AS125" i="1"/>
  <c r="DL117" i="1"/>
  <c r="CK117" i="1"/>
  <c r="AY119" i="1"/>
  <c r="CL117" i="1"/>
  <c r="DB117" i="1"/>
  <c r="BW119" i="1"/>
  <c r="CM119" i="1"/>
  <c r="DC119" i="1"/>
  <c r="AI121" i="1"/>
  <c r="AY121" i="1"/>
  <c r="BO121" i="1"/>
  <c r="CE121" i="1"/>
  <c r="CU121" i="1"/>
  <c r="DK121" i="1"/>
  <c r="AJ119" i="1"/>
  <c r="AZ119" i="1"/>
  <c r="BP119" i="1"/>
  <c r="CF119" i="1"/>
  <c r="CV119" i="1"/>
  <c r="DL119" i="1"/>
  <c r="AR121" i="1"/>
  <c r="BH121" i="1"/>
  <c r="BX121" i="1"/>
  <c r="CN121" i="1"/>
  <c r="DD121" i="1"/>
  <c r="CS119" i="1"/>
  <c r="DI119" i="1"/>
  <c r="CK121" i="1"/>
  <c r="CP119" i="1"/>
  <c r="DF119" i="1"/>
  <c r="CT123" i="1"/>
  <c r="DJ123" i="1"/>
  <c r="AI123" i="1"/>
  <c r="AY123" i="1"/>
  <c r="BO123" i="1"/>
  <c r="CE123" i="1"/>
  <c r="CU123" i="1"/>
  <c r="DK123" i="1"/>
  <c r="AJ123" i="1"/>
  <c r="AZ123" i="1"/>
  <c r="BP123" i="1"/>
  <c r="CF123" i="1"/>
  <c r="CV123" i="1"/>
  <c r="DL123" i="1"/>
  <c r="AK123" i="1"/>
  <c r="BA123" i="1"/>
  <c r="BQ123" i="1"/>
  <c r="CG123" i="1"/>
  <c r="CW123" i="1"/>
  <c r="DM123" i="1"/>
  <c r="BR35" i="1"/>
  <c r="BS55" i="1"/>
  <c r="BS56" i="1" s="1"/>
  <c r="BS58" i="1" s="1"/>
  <c r="BS60" i="1" s="1"/>
  <c r="BS62" i="1" s="1"/>
  <c r="BU34" i="1"/>
  <c r="AO35" i="1"/>
  <c r="AO34" i="1"/>
  <c r="AJ117" i="1"/>
  <c r="AZ117" i="1"/>
  <c r="BP117" i="1"/>
  <c r="CF117" i="1"/>
  <c r="J104" i="1"/>
  <c r="J130" i="1" s="1"/>
  <c r="AT94" i="1"/>
  <c r="AT95" i="1" s="1"/>
  <c r="AT97" i="1" s="1"/>
  <c r="AT99" i="1" s="1"/>
  <c r="J109" i="1"/>
  <c r="BR76" i="1"/>
  <c r="J83" i="1"/>
  <c r="BB77" i="1"/>
  <c r="BB78" i="1" s="1"/>
  <c r="BB79" i="1" s="1"/>
  <c r="BB81" i="1" s="1"/>
  <c r="AL76" i="1"/>
  <c r="BU77" i="1"/>
  <c r="BU78" i="1" s="1"/>
  <c r="BU79" i="1" s="1"/>
  <c r="BU81" i="1" s="1"/>
  <c r="BU76" i="1"/>
  <c r="AO76" i="1"/>
  <c r="AD55" i="1"/>
  <c r="AD56" i="1" s="1"/>
  <c r="V55" i="1"/>
  <c r="CC55" i="1"/>
  <c r="CC56" i="1" s="1"/>
  <c r="CC58" i="1" s="1"/>
  <c r="CC60" i="1" s="1"/>
  <c r="CC62" i="1" s="1"/>
  <c r="BM55" i="1"/>
  <c r="AW56" i="1"/>
  <c r="AW58" i="1" s="1"/>
  <c r="AW60" i="1" s="1"/>
  <c r="AW62" i="1" s="1"/>
  <c r="BE55" i="1"/>
  <c r="AW55" i="1"/>
  <c r="BT56" i="1"/>
  <c r="BT58" i="1" s="1"/>
  <c r="BT60" i="1" s="1"/>
  <c r="BT62" i="1" s="1"/>
  <c r="BT55" i="1"/>
  <c r="AN55" i="1"/>
  <c r="AN56" i="1" s="1"/>
  <c r="AN58" i="1" s="1"/>
  <c r="AN60" i="1" s="1"/>
  <c r="AN62" i="1" s="1"/>
  <c r="CY55" i="1"/>
  <c r="CY56" i="1" s="1"/>
  <c r="BC56" i="1"/>
  <c r="BC58" i="1" s="1"/>
  <c r="BC60" i="1" s="1"/>
  <c r="BC62" i="1" s="1"/>
  <c r="BS117" i="1"/>
  <c r="CI117" i="1"/>
  <c r="CY117" i="1"/>
  <c r="AM118" i="1"/>
  <c r="AQ119" i="1"/>
  <c r="AN117" i="1"/>
  <c r="BD117" i="1"/>
  <c r="BT117" i="1"/>
  <c r="CJ117" i="1"/>
  <c r="CZ117" i="1"/>
  <c r="AS117" i="1"/>
  <c r="BI117" i="1"/>
  <c r="BY117" i="1"/>
  <c r="CO117" i="1"/>
  <c r="DE117" i="1"/>
  <c r="AD117" i="1"/>
  <c r="CP117" i="1"/>
  <c r="DF117" i="1"/>
  <c r="CQ119" i="1"/>
  <c r="DG119" i="1"/>
  <c r="CI121" i="1"/>
  <c r="CJ119" i="1"/>
  <c r="CR121" i="1"/>
  <c r="DH121" i="1"/>
  <c r="AK119" i="1"/>
  <c r="BA119" i="1"/>
  <c r="BQ119" i="1"/>
  <c r="CG119" i="1"/>
  <c r="CW119" i="1"/>
  <c r="DM119" i="1"/>
  <c r="AS121" i="1"/>
  <c r="BI121" i="1"/>
  <c r="BY121" i="1"/>
  <c r="CO121" i="1"/>
  <c r="DE121" i="1"/>
  <c r="CT119" i="1"/>
  <c r="DJ119" i="1"/>
  <c r="CL121" i="1"/>
  <c r="DB121" i="1"/>
  <c r="CI123" i="1"/>
  <c r="CJ123" i="1"/>
  <c r="CK123" i="1"/>
  <c r="CZ35" i="1"/>
  <c r="BT35" i="1"/>
  <c r="BT34" i="1"/>
  <c r="BT118" i="1" s="1"/>
  <c r="AN34" i="1"/>
  <c r="AE34" i="1"/>
  <c r="W34" i="1"/>
  <c r="CY35" i="1"/>
  <c r="AL62" i="1"/>
  <c r="AF77" i="1"/>
  <c r="AF78" i="1" s="1"/>
  <c r="AF79" i="1" s="1"/>
  <c r="CA55" i="1"/>
  <c r="CA118" i="1" s="1"/>
  <c r="V34" i="1"/>
  <c r="J46" i="1"/>
  <c r="G44" i="1"/>
  <c r="CC34" i="1"/>
  <c r="BM34" i="1"/>
  <c r="AW35" i="1"/>
  <c r="BE34" i="1"/>
  <c r="AW34" i="1"/>
  <c r="BX117" i="1"/>
  <c r="CN117" i="1"/>
  <c r="DD117" i="1"/>
  <c r="AG117" i="1"/>
  <c r="AW117" i="1"/>
  <c r="BM117" i="1"/>
  <c r="CC117" i="1"/>
  <c r="CS117" i="1"/>
  <c r="DI117" i="1"/>
  <c r="CT117" i="1"/>
  <c r="DJ117" i="1"/>
  <c r="BO119" i="1"/>
  <c r="CE119" i="1"/>
  <c r="CU119" i="1"/>
  <c r="DK119" i="1"/>
  <c r="AQ121" i="1"/>
  <c r="BG121" i="1"/>
  <c r="BW121" i="1"/>
  <c r="CM121" i="1"/>
  <c r="DC121" i="1"/>
  <c r="AR119" i="1"/>
  <c r="BH119" i="1"/>
  <c r="BX119" i="1"/>
  <c r="CN119" i="1"/>
  <c r="DD119" i="1"/>
  <c r="AJ121" i="1"/>
  <c r="AZ121" i="1"/>
  <c r="BP121" i="1"/>
  <c r="CF121" i="1"/>
  <c r="CV121" i="1"/>
  <c r="DL121" i="1"/>
  <c r="CK119" i="1"/>
  <c r="CS121" i="1"/>
  <c r="DI121" i="1"/>
  <c r="CP121" i="1"/>
  <c r="DF121" i="1"/>
  <c r="CL123" i="1"/>
  <c r="DB123" i="1"/>
  <c r="AQ123" i="1"/>
  <c r="BG123" i="1"/>
  <c r="BW123" i="1"/>
  <c r="CM123" i="1"/>
  <c r="DC123" i="1"/>
  <c r="AR123" i="1"/>
  <c r="BH123" i="1"/>
  <c r="BX123" i="1"/>
  <c r="CN123" i="1"/>
  <c r="DD123" i="1"/>
  <c r="AS123" i="1"/>
  <c r="BI123" i="1"/>
  <c r="BY123" i="1"/>
  <c r="CO123" i="1"/>
  <c r="DE123" i="1"/>
  <c r="J45" i="1"/>
  <c r="BB35" i="1"/>
  <c r="BS35" i="1"/>
  <c r="AM35" i="1"/>
  <c r="CC94" i="1"/>
  <c r="CC95" i="1" s="1"/>
  <c r="CC97" i="1" s="1"/>
  <c r="CC99" i="1" s="1"/>
  <c r="CC101" i="1" s="1"/>
  <c r="J106" i="1"/>
  <c r="BR94" i="1"/>
  <c r="BR95" i="1" s="1"/>
  <c r="BR97" i="1" s="1"/>
  <c r="BR99" i="1" s="1"/>
  <c r="G107" i="1"/>
  <c r="CH95" i="1"/>
  <c r="CH97" i="1" s="1"/>
  <c r="CH99" i="1" s="1"/>
  <c r="CH101" i="1" s="1"/>
  <c r="CH125" i="1" s="1"/>
  <c r="D147" i="1" s="1"/>
  <c r="K20" i="1" s="1"/>
  <c r="J110" i="1"/>
  <c r="BC95" i="1"/>
  <c r="BC97" i="1" s="1"/>
  <c r="BC99" i="1" s="1"/>
  <c r="BC101" i="1" s="1"/>
  <c r="BS94" i="1"/>
  <c r="AE94" i="1" s="1"/>
  <c r="AE95" i="1" s="1"/>
  <c r="CY95" i="1"/>
  <c r="G69" i="1"/>
  <c r="AR117" i="1"/>
  <c r="BH117" i="1"/>
  <c r="CY76" i="1"/>
  <c r="CY77" i="1" s="1"/>
  <c r="CY78" i="1" s="1"/>
  <c r="CY79" i="1" s="1"/>
  <c r="CY81" i="1" s="1"/>
  <c r="J103" i="1"/>
  <c r="AL94" i="1"/>
  <c r="V94" i="1" s="1"/>
  <c r="BZ77" i="1"/>
  <c r="BZ78" i="1" s="1"/>
  <c r="BZ79" i="1" s="1"/>
  <c r="BZ81" i="1" s="1"/>
  <c r="BZ76" i="1"/>
  <c r="BZ118" i="1" s="1"/>
  <c r="BJ77" i="1"/>
  <c r="BJ78" i="1" s="1"/>
  <c r="BJ79" i="1" s="1"/>
  <c r="BJ81" i="1" s="1"/>
  <c r="BJ76" i="1"/>
  <c r="CX76" i="1" s="1"/>
  <c r="CX77" i="1" s="1"/>
  <c r="CX78" i="1" s="1"/>
  <c r="CX79" i="1" s="1"/>
  <c r="CX81" i="1" s="1"/>
  <c r="BB76" i="1"/>
  <c r="AT76" i="1"/>
  <c r="AT118" i="1" s="1"/>
  <c r="CC76" i="1"/>
  <c r="CC77" i="1" s="1"/>
  <c r="CC78" i="1" s="1"/>
  <c r="CC79" i="1" s="1"/>
  <c r="CC81" i="1" s="1"/>
  <c r="BM76" i="1"/>
  <c r="DA76" i="1" s="1"/>
  <c r="DA77" i="1" s="1"/>
  <c r="DA78" i="1" s="1"/>
  <c r="DA79" i="1" s="1"/>
  <c r="DA81" i="1" s="1"/>
  <c r="BE76" i="1"/>
  <c r="BE77" i="1" s="1"/>
  <c r="BE78" i="1" s="1"/>
  <c r="BE79" i="1" s="1"/>
  <c r="BE81" i="1" s="1"/>
  <c r="AW76" i="1"/>
  <c r="AW77" i="1" s="1"/>
  <c r="AW78" i="1" s="1"/>
  <c r="AW79" i="1" s="1"/>
  <c r="AW81" i="1" s="1"/>
  <c r="G68" i="1"/>
  <c r="J70" i="1"/>
  <c r="J67" i="1"/>
  <c r="J131" i="1" s="1"/>
  <c r="BU55" i="1"/>
  <c r="BU56" i="1" s="1"/>
  <c r="BU58" i="1" s="1"/>
  <c r="BU60" i="1" s="1"/>
  <c r="BU62" i="1" s="1"/>
  <c r="BE56" i="1"/>
  <c r="BE58" i="1" s="1"/>
  <c r="BE60" i="1" s="1"/>
  <c r="BE62" i="1" s="1"/>
  <c r="AO55" i="1"/>
  <c r="CB55" i="1"/>
  <c r="CB56" i="1" s="1"/>
  <c r="CB58" i="1" s="1"/>
  <c r="CB60" i="1" s="1"/>
  <c r="CB62" i="1" s="1"/>
  <c r="BL55" i="1"/>
  <c r="BL56" i="1" s="1"/>
  <c r="BL58" i="1" s="1"/>
  <c r="BL60" i="1" s="1"/>
  <c r="BD55" i="1"/>
  <c r="BD56" i="1" s="1"/>
  <c r="BD58" i="1" s="1"/>
  <c r="BD60" i="1" s="1"/>
  <c r="BD62" i="1" s="1"/>
  <c r="AV55" i="1"/>
  <c r="AV56" i="1" s="1"/>
  <c r="AV58" i="1" s="1"/>
  <c r="AV60" i="1" s="1"/>
  <c r="AV62" i="1" s="1"/>
  <c r="CZ55" i="1"/>
  <c r="CZ118" i="1" s="1"/>
  <c r="AF55" i="1"/>
  <c r="AL35" i="1"/>
  <c r="CX34" i="1"/>
  <c r="AM56" i="1"/>
  <c r="AM58" i="1" s="1"/>
  <c r="AM60" i="1" s="1"/>
  <c r="AM62" i="1" s="1"/>
  <c r="CA117" i="1"/>
  <c r="CQ117" i="1"/>
  <c r="DG117" i="1"/>
  <c r="BK118" i="1"/>
  <c r="AF117" i="1"/>
  <c r="AV117" i="1"/>
  <c r="BL117" i="1"/>
  <c r="CB117" i="1"/>
  <c r="CR117" i="1"/>
  <c r="DH117" i="1"/>
  <c r="AK117" i="1"/>
  <c r="BA117" i="1"/>
  <c r="BQ117" i="1"/>
  <c r="CG117" i="1"/>
  <c r="CW117" i="1"/>
  <c r="DM117" i="1"/>
  <c r="AI119" i="1"/>
  <c r="AL117" i="1"/>
  <c r="BB117" i="1"/>
  <c r="BR117" i="1"/>
  <c r="CH117" i="1"/>
  <c r="CX117" i="1"/>
  <c r="BR118" i="1"/>
  <c r="CI119" i="1"/>
  <c r="CQ121" i="1"/>
  <c r="DG121" i="1"/>
  <c r="CR119" i="1"/>
  <c r="DH119" i="1"/>
  <c r="CJ121" i="1"/>
  <c r="AS119" i="1"/>
  <c r="BI119" i="1"/>
  <c r="BY119" i="1"/>
  <c r="CO119" i="1"/>
  <c r="DE119" i="1"/>
  <c r="AK121" i="1"/>
  <c r="BA121" i="1"/>
  <c r="BQ121" i="1"/>
  <c r="CG121" i="1"/>
  <c r="CW121" i="1"/>
  <c r="DM121" i="1"/>
  <c r="CL119" i="1"/>
  <c r="DB119" i="1"/>
  <c r="CT121" i="1"/>
  <c r="DJ121" i="1"/>
  <c r="CP123" i="1"/>
  <c r="DF123" i="1"/>
  <c r="CQ123" i="1"/>
  <c r="DG123" i="1"/>
  <c r="CR123" i="1"/>
  <c r="DH123" i="1"/>
  <c r="CS123" i="1"/>
  <c r="DI123" i="1"/>
  <c r="J43" i="1"/>
  <c r="CB34" i="1"/>
  <c r="CB35" i="1" s="1"/>
  <c r="BL34" i="1"/>
  <c r="BL35" i="1" s="1"/>
  <c r="BD34" i="1"/>
  <c r="BD35" i="1" s="1"/>
  <c r="AV34" i="1"/>
  <c r="AV118" i="1" s="1"/>
  <c r="BR56" i="1"/>
  <c r="BR58" i="1" s="1"/>
  <c r="BR60" i="1" s="1"/>
  <c r="BK35" i="1"/>
  <c r="AF35" i="1"/>
  <c r="AL118" i="1" l="1"/>
  <c r="BJ118" i="1"/>
  <c r="AL95" i="1"/>
  <c r="AL97" i="1" s="1"/>
  <c r="AL99" i="1" s="1"/>
  <c r="CH121" i="1"/>
  <c r="BB94" i="1"/>
  <c r="BB95" i="1" s="1"/>
  <c r="BB97" i="1" s="1"/>
  <c r="BB99" i="1" s="1"/>
  <c r="BB101" i="1" s="1"/>
  <c r="BE118" i="1"/>
  <c r="D148" i="1"/>
  <c r="K21" i="1" s="1"/>
  <c r="Y55" i="1"/>
  <c r="BB118" i="1"/>
  <c r="CC118" i="1"/>
  <c r="DA97" i="1"/>
  <c r="Y96" i="1"/>
  <c r="AG96" i="1" s="1"/>
  <c r="AU97" i="1"/>
  <c r="AU99" i="1" s="1"/>
  <c r="AU101" i="1" s="1"/>
  <c r="AU119" i="1"/>
  <c r="BL62" i="1"/>
  <c r="X55" i="1"/>
  <c r="X118" i="1" s="1"/>
  <c r="AF118" i="1"/>
  <c r="AL101" i="1"/>
  <c r="BD37" i="1"/>
  <c r="BD119" i="1"/>
  <c r="Y76" i="1"/>
  <c r="AO37" i="1"/>
  <c r="Y94" i="1"/>
  <c r="AH78" i="1"/>
  <c r="AH119" i="1"/>
  <c r="BN78" i="1"/>
  <c r="BN119" i="1"/>
  <c r="BZ119" i="1"/>
  <c r="BC119" i="1"/>
  <c r="L65" i="1"/>
  <c r="AT62" i="1"/>
  <c r="BL37" i="1"/>
  <c r="BL119" i="1"/>
  <c r="J112" i="1"/>
  <c r="J111" i="1"/>
  <c r="BR101" i="1"/>
  <c r="AM37" i="1"/>
  <c r="AM119" i="1"/>
  <c r="J133" i="1"/>
  <c r="J48" i="1"/>
  <c r="J49" i="1" s="1"/>
  <c r="J47" i="1"/>
  <c r="AF80" i="1"/>
  <c r="X80" i="1" s="1"/>
  <c r="BD118" i="1"/>
  <c r="CB118" i="1"/>
  <c r="AG55" i="1"/>
  <c r="AG56" i="1" s="1"/>
  <c r="BM77" i="1"/>
  <c r="BM78" i="1" s="1"/>
  <c r="BM79" i="1" s="1"/>
  <c r="BM81" i="1" s="1"/>
  <c r="BS95" i="1"/>
  <c r="BS97" i="1" s="1"/>
  <c r="BS99" i="1" s="1"/>
  <c r="BS101" i="1" s="1"/>
  <c r="BS37" i="1"/>
  <c r="AW37" i="1"/>
  <c r="AW119" i="1"/>
  <c r="CC35" i="1"/>
  <c r="AE35" i="1"/>
  <c r="CZ56" i="1"/>
  <c r="AO77" i="1"/>
  <c r="AO78" i="1" s="1"/>
  <c r="AO79" i="1" s="1"/>
  <c r="AO81" i="1" s="1"/>
  <c r="AT101" i="1"/>
  <c r="L104" i="1"/>
  <c r="BE35" i="1"/>
  <c r="CY58" i="1"/>
  <c r="W57" i="1"/>
  <c r="AE57" i="1" s="1"/>
  <c r="BK95" i="1"/>
  <c r="BK97" i="1" s="1"/>
  <c r="BK99" i="1" s="1"/>
  <c r="BK101" i="1" s="1"/>
  <c r="CZ97" i="1"/>
  <c r="X96" i="1"/>
  <c r="AF96" i="1" s="1"/>
  <c r="AF97" i="1" s="1"/>
  <c r="AP78" i="1"/>
  <c r="AP119" i="1"/>
  <c r="BV78" i="1"/>
  <c r="BV119" i="1"/>
  <c r="BM95" i="1"/>
  <c r="BM97" i="1" s="1"/>
  <c r="BM99" i="1" s="1"/>
  <c r="BM101" i="1" s="1"/>
  <c r="AO95" i="1"/>
  <c r="AO97" i="1" s="1"/>
  <c r="AO99" i="1" s="1"/>
  <c r="AO101" i="1" s="1"/>
  <c r="AU39" i="1"/>
  <c r="AU121" i="1"/>
  <c r="BZ39" i="1"/>
  <c r="BZ121" i="1"/>
  <c r="BJ39" i="1"/>
  <c r="BC39" i="1"/>
  <c r="BC121" i="1"/>
  <c r="AU118" i="1"/>
  <c r="AE80" i="1"/>
  <c r="W80" i="1" s="1"/>
  <c r="BK37" i="1"/>
  <c r="AV35" i="1"/>
  <c r="CB37" i="1"/>
  <c r="CB119" i="1"/>
  <c r="DA34" i="1"/>
  <c r="BM118" i="1"/>
  <c r="AN118" i="1"/>
  <c r="BT37" i="1"/>
  <c r="BT119" i="1"/>
  <c r="DA55" i="1"/>
  <c r="DA56" i="1" s="1"/>
  <c r="V76" i="1"/>
  <c r="V118" i="1" s="1"/>
  <c r="AD76" i="1"/>
  <c r="J113" i="1"/>
  <c r="AG34" i="1"/>
  <c r="BU118" i="1"/>
  <c r="W55" i="1"/>
  <c r="W118" i="1" s="1"/>
  <c r="CX94" i="1"/>
  <c r="CX95" i="1" s="1"/>
  <c r="AG94" i="1"/>
  <c r="AG95" i="1" s="1"/>
  <c r="AX78" i="1"/>
  <c r="AX119" i="1"/>
  <c r="CD78" i="1"/>
  <c r="CD119" i="1"/>
  <c r="AT119" i="1"/>
  <c r="L85" i="1"/>
  <c r="CX58" i="1"/>
  <c r="V57" i="1"/>
  <c r="AD57" i="1" s="1"/>
  <c r="AF56" i="1"/>
  <c r="AT77" i="1"/>
  <c r="AT78" i="1" s="1"/>
  <c r="AT79" i="1" s="1"/>
  <c r="AT81" i="1" s="1"/>
  <c r="BB37" i="1"/>
  <c r="BB119" i="1"/>
  <c r="L67" i="1"/>
  <c r="BR62" i="1"/>
  <c r="BL118" i="1"/>
  <c r="J129" i="1"/>
  <c r="G146" i="1"/>
  <c r="AL37" i="1"/>
  <c r="AL119" i="1"/>
  <c r="AO56" i="1"/>
  <c r="AO58" i="1" s="1"/>
  <c r="AO60" i="1" s="1"/>
  <c r="AO62" i="1" s="1"/>
  <c r="W96" i="1"/>
  <c r="AE96" i="1" s="1"/>
  <c r="AE97" i="1" s="1"/>
  <c r="CY97" i="1"/>
  <c r="AD94" i="1"/>
  <c r="AD95" i="1" s="1"/>
  <c r="CH119" i="1"/>
  <c r="AW118" i="1"/>
  <c r="BM35" i="1"/>
  <c r="CX35" i="1"/>
  <c r="CA56" i="1"/>
  <c r="CY37" i="1"/>
  <c r="W36" i="1"/>
  <c r="CY119" i="1"/>
  <c r="AN35" i="1"/>
  <c r="CZ37" i="1"/>
  <c r="X36" i="1"/>
  <c r="CZ119" i="1"/>
  <c r="CH123" i="1"/>
  <c r="CY118" i="1"/>
  <c r="BM56" i="1"/>
  <c r="BM58" i="1" s="1"/>
  <c r="BM60" i="1" s="1"/>
  <c r="BM62" i="1" s="1"/>
  <c r="AD58" i="1"/>
  <c r="AG76" i="1"/>
  <c r="AG77" i="1" s="1"/>
  <c r="AG78" i="1" s="1"/>
  <c r="AG79" i="1" s="1"/>
  <c r="AL77" i="1"/>
  <c r="AL78" i="1" s="1"/>
  <c r="AL79" i="1" s="1"/>
  <c r="AL81" i="1" s="1"/>
  <c r="BR77" i="1"/>
  <c r="Y34" i="1"/>
  <c r="Y118" i="1" s="1"/>
  <c r="AO118" i="1"/>
  <c r="BU35" i="1"/>
  <c r="AE55" i="1"/>
  <c r="AE56" i="1" s="1"/>
  <c r="AE58" i="1" s="1"/>
  <c r="BS118" i="1"/>
  <c r="BR37" i="1"/>
  <c r="BJ95" i="1"/>
  <c r="BJ97" i="1" s="1"/>
  <c r="BJ99" i="1" s="1"/>
  <c r="BU95" i="1"/>
  <c r="BU97" i="1" s="1"/>
  <c r="BU99" i="1" s="1"/>
  <c r="BU101" i="1" s="1"/>
  <c r="BF78" i="1"/>
  <c r="BF119" i="1"/>
  <c r="CA39" i="1"/>
  <c r="AT39" i="1"/>
  <c r="AT121" i="1"/>
  <c r="D149" i="1"/>
  <c r="J86" i="1"/>
  <c r="J88" i="1" s="1"/>
  <c r="J87" i="1"/>
  <c r="W94" i="1"/>
  <c r="CX118" i="1" l="1"/>
  <c r="BK119" i="1"/>
  <c r="AG97" i="1"/>
  <c r="V36" i="1"/>
  <c r="CX37" i="1"/>
  <c r="CX119" i="1"/>
  <c r="AT41" i="1"/>
  <c r="AT125" i="1" s="1"/>
  <c r="AT123" i="1"/>
  <c r="BF79" i="1"/>
  <c r="BF121" i="1"/>
  <c r="BR39" i="1"/>
  <c r="AG81" i="1"/>
  <c r="AG80" i="1"/>
  <c r="Y80" i="1" s="1"/>
  <c r="CZ39" i="1"/>
  <c r="X38" i="1"/>
  <c r="CY39" i="1"/>
  <c r="W38" i="1"/>
  <c r="CY121" i="1"/>
  <c r="CY99" i="1"/>
  <c r="CY101" i="1" s="1"/>
  <c r="W98" i="1"/>
  <c r="AE98" i="1" s="1"/>
  <c r="AE99" i="1" s="1"/>
  <c r="AL39" i="1"/>
  <c r="AL121" i="1"/>
  <c r="CX60" i="1"/>
  <c r="CX62" i="1" s="1"/>
  <c r="V59" i="1"/>
  <c r="AD59" i="1" s="1"/>
  <c r="CD79" i="1"/>
  <c r="CD121" i="1"/>
  <c r="L110" i="1"/>
  <c r="V96" i="1"/>
  <c r="AD96" i="1" s="1"/>
  <c r="CX97" i="1"/>
  <c r="DA118" i="1"/>
  <c r="DA35" i="1"/>
  <c r="AV37" i="1"/>
  <c r="AV119" i="1"/>
  <c r="AE81" i="1"/>
  <c r="BJ121" i="1"/>
  <c r="CY60" i="1"/>
  <c r="CY62" i="1" s="1"/>
  <c r="W59" i="1"/>
  <c r="AE59" i="1" s="1"/>
  <c r="L64" i="1"/>
  <c r="AW39" i="1"/>
  <c r="AW121" i="1"/>
  <c r="AF81" i="1"/>
  <c r="AH79" i="1"/>
  <c r="AH121" i="1"/>
  <c r="L103" i="1"/>
  <c r="L70" i="1"/>
  <c r="AN37" i="1"/>
  <c r="AN119" i="1"/>
  <c r="CA58" i="1"/>
  <c r="CA119" i="1"/>
  <c r="L87" i="1"/>
  <c r="L86" i="1"/>
  <c r="AD77" i="1"/>
  <c r="AD118" i="1"/>
  <c r="BT39" i="1"/>
  <c r="BT121" i="1"/>
  <c r="BJ41" i="1"/>
  <c r="BJ125" i="1" s="1"/>
  <c r="BJ123" i="1"/>
  <c r="AU41" i="1"/>
  <c r="AU125" i="1" s="1"/>
  <c r="AU123" i="1"/>
  <c r="BV79" i="1"/>
  <c r="BV121" i="1"/>
  <c r="CZ99" i="1"/>
  <c r="CZ101" i="1" s="1"/>
  <c r="X98" i="1"/>
  <c r="AF98" i="1" s="1"/>
  <c r="AF99" i="1" s="1"/>
  <c r="BE37" i="1"/>
  <c r="BE119" i="1"/>
  <c r="CZ58" i="1"/>
  <c r="CZ121" i="1" s="1"/>
  <c r="X57" i="1"/>
  <c r="AF57" i="1" s="1"/>
  <c r="AF58" i="1" s="1"/>
  <c r="BS119" i="1"/>
  <c r="AF119" i="1"/>
  <c r="J134" i="1"/>
  <c r="AM39" i="1"/>
  <c r="AM121" i="1"/>
  <c r="L130" i="1"/>
  <c r="K130" i="1" s="1"/>
  <c r="L66" i="1"/>
  <c r="CA41" i="1"/>
  <c r="BJ101" i="1"/>
  <c r="L105" i="1"/>
  <c r="AE60" i="1"/>
  <c r="BR78" i="1"/>
  <c r="BR79" i="1" s="1"/>
  <c r="BR81" i="1" s="1"/>
  <c r="L83" i="1"/>
  <c r="L131" i="1" s="1"/>
  <c r="K131" i="1" s="1"/>
  <c r="AD60" i="1"/>
  <c r="G142" i="1"/>
  <c r="G141" i="1" s="1"/>
  <c r="J127" i="1"/>
  <c r="AX79" i="1"/>
  <c r="AX121" i="1"/>
  <c r="BK39" i="1"/>
  <c r="BK121" i="1"/>
  <c r="AE119" i="1"/>
  <c r="CC37" i="1"/>
  <c r="CC119" i="1"/>
  <c r="BS39" i="1"/>
  <c r="BS121" i="1"/>
  <c r="J135" i="1"/>
  <c r="BN79" i="1"/>
  <c r="BN121" i="1"/>
  <c r="AO119" i="1"/>
  <c r="BD39" i="1"/>
  <c r="BD121" i="1"/>
  <c r="DA99" i="1"/>
  <c r="DA101" i="1" s="1"/>
  <c r="Y98" i="1"/>
  <c r="AG98" i="1" s="1"/>
  <c r="AG99" i="1" s="1"/>
  <c r="BR119" i="1"/>
  <c r="BU37" i="1"/>
  <c r="BU119" i="1"/>
  <c r="AF36" i="1"/>
  <c r="AE36" i="1"/>
  <c r="AE120" i="1" s="1"/>
  <c r="W120" i="1"/>
  <c r="BM37" i="1"/>
  <c r="BM119" i="1"/>
  <c r="L109" i="1"/>
  <c r="AD97" i="1"/>
  <c r="BB39" i="1"/>
  <c r="BB121" i="1"/>
  <c r="AG118" i="1"/>
  <c r="AG35" i="1"/>
  <c r="L45" i="1" s="1"/>
  <c r="DA58" i="1"/>
  <c r="Y57" i="1"/>
  <c r="AG57" i="1" s="1"/>
  <c r="AG58" i="1" s="1"/>
  <c r="CB39" i="1"/>
  <c r="CB121" i="1"/>
  <c r="BC41" i="1"/>
  <c r="BC125" i="1" s="1"/>
  <c r="BC123" i="1"/>
  <c r="BZ41" i="1"/>
  <c r="BZ125" i="1" s="1"/>
  <c r="BZ123" i="1"/>
  <c r="AP79" i="1"/>
  <c r="AP121" i="1"/>
  <c r="AE118" i="1"/>
  <c r="L106" i="1"/>
  <c r="BL39" i="1"/>
  <c r="BL121" i="1"/>
  <c r="BJ119" i="1"/>
  <c r="AO39" i="1"/>
  <c r="AO121" i="1"/>
  <c r="J139" i="1" l="1"/>
  <c r="AE100" i="1"/>
  <c r="W100" i="1" s="1"/>
  <c r="AE101" i="1"/>
  <c r="AF100" i="1"/>
  <c r="X100" i="1" s="1"/>
  <c r="CB41" i="1"/>
  <c r="CB125" i="1" s="1"/>
  <c r="CB123" i="1"/>
  <c r="BK41" i="1"/>
  <c r="BK125" i="1" s="1"/>
  <c r="BK123" i="1"/>
  <c r="BE39" i="1"/>
  <c r="BE121" i="1"/>
  <c r="BV81" i="1"/>
  <c r="BV125" i="1" s="1"/>
  <c r="BV123" i="1"/>
  <c r="DA37" i="1"/>
  <c r="Y36" i="1"/>
  <c r="DA119" i="1"/>
  <c r="L111" i="1"/>
  <c r="L112" i="1"/>
  <c r="BU39" i="1"/>
  <c r="BU121" i="1"/>
  <c r="AE61" i="1"/>
  <c r="W61" i="1" s="1"/>
  <c r="AM41" i="1"/>
  <c r="AM125" i="1" s="1"/>
  <c r="AM123" i="1"/>
  <c r="AF38" i="1"/>
  <c r="BR121" i="1"/>
  <c r="AD36" i="1"/>
  <c r="V120" i="1"/>
  <c r="AN39" i="1"/>
  <c r="AN121" i="1"/>
  <c r="AH81" i="1"/>
  <c r="AH125" i="1" s="1"/>
  <c r="AH123" i="1"/>
  <c r="AG100" i="1"/>
  <c r="Y100" i="1" s="1"/>
  <c r="BN81" i="1"/>
  <c r="BN125" i="1" s="1"/>
  <c r="BN123" i="1"/>
  <c r="BS41" i="1"/>
  <c r="BS125" i="1" s="1"/>
  <c r="BS123" i="1"/>
  <c r="BL41" i="1"/>
  <c r="BL125" i="1" s="1"/>
  <c r="BL123" i="1"/>
  <c r="AP81" i="1"/>
  <c r="AP125" i="1" s="1"/>
  <c r="AP123" i="1"/>
  <c r="Y59" i="1"/>
  <c r="AG59" i="1" s="1"/>
  <c r="AG60" i="1" s="1"/>
  <c r="DA60" i="1"/>
  <c r="DA62" i="1" s="1"/>
  <c r="X120" i="1"/>
  <c r="BD41" i="1"/>
  <c r="BD125" i="1" s="1"/>
  <c r="BD123" i="1"/>
  <c r="AE37" i="1"/>
  <c r="AX81" i="1"/>
  <c r="AX125" i="1" s="1"/>
  <c r="AX123" i="1"/>
  <c r="AD61" i="1"/>
  <c r="V61" i="1" s="1"/>
  <c r="CZ60" i="1"/>
  <c r="CZ62" i="1" s="1"/>
  <c r="X59" i="1"/>
  <c r="AF59" i="1" s="1"/>
  <c r="AF60" i="1" s="1"/>
  <c r="BT41" i="1"/>
  <c r="BT125" i="1" s="1"/>
  <c r="BT123" i="1"/>
  <c r="CA60" i="1"/>
  <c r="CA121" i="1"/>
  <c r="CX99" i="1"/>
  <c r="CX101" i="1" s="1"/>
  <c r="V98" i="1"/>
  <c r="AD98" i="1" s="1"/>
  <c r="AD99" i="1" s="1"/>
  <c r="CD81" i="1"/>
  <c r="CD125" i="1" s="1"/>
  <c r="CD123" i="1"/>
  <c r="AL41" i="1"/>
  <c r="AL125" i="1" s="1"/>
  <c r="AL123" i="1"/>
  <c r="AE38" i="1"/>
  <c r="AE122" i="1" s="1"/>
  <c r="W122" i="1"/>
  <c r="CZ41" i="1"/>
  <c r="CZ123" i="1"/>
  <c r="BR41" i="1"/>
  <c r="BR125" i="1" s="1"/>
  <c r="BR123" i="1"/>
  <c r="L46" i="1"/>
  <c r="L82" i="1"/>
  <c r="K82" i="1" s="1"/>
  <c r="AD78" i="1"/>
  <c r="AD79" i="1" s="1"/>
  <c r="L84" i="1"/>
  <c r="L88" i="1" s="1"/>
  <c r="AD119" i="1"/>
  <c r="BF81" i="1"/>
  <c r="BF125" i="1" s="1"/>
  <c r="BF123" i="1"/>
  <c r="CX39" i="1"/>
  <c r="V38" i="1"/>
  <c r="CX121" i="1"/>
  <c r="AO41" i="1"/>
  <c r="AO125" i="1" s="1"/>
  <c r="AO123" i="1"/>
  <c r="AG119" i="1"/>
  <c r="BB41" i="1"/>
  <c r="BB125" i="1" s="1"/>
  <c r="BB123" i="1"/>
  <c r="BM39" i="1"/>
  <c r="BM121" i="1"/>
  <c r="AF120" i="1"/>
  <c r="AF37" i="1"/>
  <c r="CC39" i="1"/>
  <c r="CC121" i="1"/>
  <c r="AW41" i="1"/>
  <c r="AW125" i="1" s="1"/>
  <c r="AW123" i="1"/>
  <c r="AV39" i="1"/>
  <c r="AV121" i="1"/>
  <c r="CY41" i="1"/>
  <c r="CY125" i="1" s="1"/>
  <c r="CY123" i="1"/>
  <c r="AG101" i="1" l="1"/>
  <c r="AE62" i="1"/>
  <c r="L113" i="1"/>
  <c r="AF101" i="1"/>
  <c r="AD62" i="1"/>
  <c r="AD100" i="1"/>
  <c r="V100" i="1" s="1"/>
  <c r="AG61" i="1"/>
  <c r="Y61" i="1" s="1"/>
  <c r="AF61" i="1"/>
  <c r="X61" i="1" s="1"/>
  <c r="CA62" i="1"/>
  <c r="CA125" i="1" s="1"/>
  <c r="CA123" i="1"/>
  <c r="DA39" i="1"/>
  <c r="Y38" i="1"/>
  <c r="DA121" i="1"/>
  <c r="BE41" i="1"/>
  <c r="BE125" i="1" s="1"/>
  <c r="BE123" i="1"/>
  <c r="AN41" i="1"/>
  <c r="AN125" i="1" s="1"/>
  <c r="AN123" i="1"/>
  <c r="AV41" i="1"/>
  <c r="AV125" i="1" s="1"/>
  <c r="AV123" i="1"/>
  <c r="CC41" i="1"/>
  <c r="CC125" i="1" s="1"/>
  <c r="CC123" i="1"/>
  <c r="BM41" i="1"/>
  <c r="BM125" i="1" s="1"/>
  <c r="BM123" i="1"/>
  <c r="AD38" i="1"/>
  <c r="AD122" i="1" s="1"/>
  <c r="V122" i="1"/>
  <c r="L133" i="1"/>
  <c r="L48" i="1"/>
  <c r="L135" i="1" s="1"/>
  <c r="L47" i="1"/>
  <c r="CZ125" i="1"/>
  <c r="L43" i="1"/>
  <c r="L129" i="1" s="1"/>
  <c r="AE39" i="1"/>
  <c r="AE121" i="1"/>
  <c r="X122" i="1"/>
  <c r="AF39" i="1"/>
  <c r="AF121" i="1"/>
  <c r="CX41" i="1"/>
  <c r="CX125" i="1" s="1"/>
  <c r="CX123" i="1"/>
  <c r="D146" i="1"/>
  <c r="J19" i="1" s="1"/>
  <c r="AF122" i="1"/>
  <c r="BU41" i="1"/>
  <c r="BU125" i="1" s="1"/>
  <c r="BU123" i="1"/>
  <c r="AD81" i="1"/>
  <c r="AD80" i="1"/>
  <c r="V80" i="1" s="1"/>
  <c r="AD120" i="1"/>
  <c r="AD37" i="1"/>
  <c r="AG36" i="1"/>
  <c r="Y120" i="1"/>
  <c r="AG62" i="1" l="1"/>
  <c r="AG120" i="1"/>
  <c r="AG37" i="1"/>
  <c r="L127" i="1"/>
  <c r="K129" i="1"/>
  <c r="AD39" i="1"/>
  <c r="AD121" i="1"/>
  <c r="L134" i="1"/>
  <c r="L49" i="1"/>
  <c r="AG38" i="1"/>
  <c r="AG122" i="1" s="1"/>
  <c r="Y122" i="1"/>
  <c r="AF40" i="1"/>
  <c r="AF123" i="1"/>
  <c r="AE41" i="1"/>
  <c r="AE125" i="1" s="1"/>
  <c r="D143" i="1" s="1"/>
  <c r="A21" i="1" s="1"/>
  <c r="AE40" i="1"/>
  <c r="AE123" i="1"/>
  <c r="DA41" i="1"/>
  <c r="DA125" i="1" s="1"/>
  <c r="DA123" i="1"/>
  <c r="AF62" i="1"/>
  <c r="AD101" i="1"/>
  <c r="X40" i="1" l="1"/>
  <c r="X124" i="1" s="1"/>
  <c r="AF124" i="1"/>
  <c r="W40" i="1"/>
  <c r="W124" i="1" s="1"/>
  <c r="AE124" i="1"/>
  <c r="AF41" i="1"/>
  <c r="AF125" i="1" s="1"/>
  <c r="D144" i="1" s="1"/>
  <c r="A22" i="1" s="1"/>
  <c r="AG39" i="1"/>
  <c r="AG121" i="1"/>
  <c r="AD40" i="1"/>
  <c r="AD123" i="1"/>
  <c r="V40" i="1" l="1"/>
  <c r="V124" i="1" s="1"/>
  <c r="AD124" i="1"/>
  <c r="AD41" i="1"/>
  <c r="AD125" i="1" s="1"/>
  <c r="AG41" i="1"/>
  <c r="AG125" i="1" s="1"/>
  <c r="D145" i="1" s="1"/>
  <c r="A23" i="1" s="1"/>
  <c r="AG40" i="1"/>
  <c r="AG123" i="1"/>
  <c r="D142" i="1" l="1"/>
  <c r="A20" i="1" s="1"/>
  <c r="D141" i="1"/>
  <c r="L139" i="1"/>
  <c r="Y40" i="1"/>
  <c r="Y124" i="1" s="1"/>
  <c r="L138" i="1" s="1"/>
  <c r="AG124" i="1"/>
  <c r="A18" i="1" l="1"/>
  <c r="F4" i="1"/>
</calcChain>
</file>

<file path=xl/sharedStrings.xml><?xml version="1.0" encoding="utf-8"?>
<sst xmlns="http://schemas.openxmlformats.org/spreadsheetml/2006/main" count="937" uniqueCount="129">
  <si>
    <t>Программный комплекс "СМЕТА-БАГИРА", версия 6.0, выпуск 1, сборка 194</t>
  </si>
  <si>
    <t>Форма ЛСР</t>
  </si>
  <si>
    <t>УТВЕРЖДАЮ в сумме</t>
  </si>
  <si>
    <t xml:space="preserve"> тыс.руб</t>
  </si>
  <si>
    <t>«___»______________ 20    г.</t>
  </si>
  <si>
    <t>ЛОКАЛЬНЫЙ СМЕТНЫЙ РАСЧЕТ (СМЕТА) №      01:00872</t>
  </si>
  <si>
    <t>Стоимость посадки одного саженца дерева с комом земли хвойных пород на 2023 год</t>
  </si>
  <si>
    <t>(Наименование коструктивного решения)</t>
  </si>
  <si>
    <r>
      <t xml:space="preserve">Составлен(а) </t>
    </r>
    <r>
      <rPr>
        <b/>
        <sz val="9"/>
        <rFont val="Calibri"/>
        <charset val="204"/>
      </rPr>
      <t>базисно-индексным</t>
    </r>
    <r>
      <rPr>
        <sz val="9"/>
        <rFont val="Calibri"/>
        <charset val="204"/>
      </rPr>
      <t xml:space="preserve"> методом</t>
    </r>
  </si>
  <si>
    <t>Основание</t>
  </si>
  <si>
    <r>
      <t xml:space="preserve">Составлен(а) в текущем (базисном) уровне цен   </t>
    </r>
    <r>
      <rPr>
        <b/>
        <sz val="9"/>
        <rFont val="Calibri"/>
        <charset val="204"/>
      </rPr>
      <t>III квартал 2022г.</t>
    </r>
    <r>
      <rPr>
        <sz val="9"/>
        <rFont val="Calibri"/>
        <charset val="204"/>
      </rPr>
      <t xml:space="preserve">  ( 01.01.2000 )</t>
    </r>
  </si>
  <si>
    <r>
      <t xml:space="preserve">  </t>
    </r>
    <r>
      <rPr>
        <i/>
        <sz val="9"/>
        <rFont val="Calibri"/>
        <family val="1"/>
        <charset val="204"/>
      </rPr>
      <t>в том числе:</t>
    </r>
  </si>
  <si>
    <t>Средства на оплату труда рабочих:</t>
  </si>
  <si>
    <t>Нормативные затраты труда рабочих:</t>
  </si>
  <si>
    <t>Нормативные затраты труда машинистов:</t>
  </si>
  <si>
    <t>Расчетный измеритель конструктивного решения:</t>
  </si>
  <si>
    <t xml:space="preserve"> </t>
  </si>
  <si>
    <t>Возврат материалов:</t>
  </si>
  <si>
    <t>0 тыс.руб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</si>
  <si>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</si>
  <si>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</si>
  <si>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</si>
  <si>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</si>
  <si>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</si>
  <si>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(гр.8) для ресурсов отсутствующих в СНБ), руб</t>
  </si>
  <si>
    <t>Индексы</t>
  </si>
  <si>
    <t>Сметная стоимость в текущем уровне цен, руб</t>
  </si>
  <si>
    <t>на единицу</t>
  </si>
  <si>
    <t>коэффициенты</t>
  </si>
  <si>
    <t>всего с учетом коэффициентов</t>
  </si>
  <si>
    <t>всего</t>
  </si>
  <si>
    <t>РАСЧ</t>
  </si>
  <si>
    <t>ВС</t>
  </si>
  <si>
    <t>ОЗ</t>
  </si>
  <si>
    <t>ЭМ</t>
  </si>
  <si>
    <t>ЭМч</t>
  </si>
  <si>
    <t>ЗМ</t>
  </si>
  <si>
    <t>МР</t>
  </si>
  <si>
    <t>ПРВОЗ</t>
  </si>
  <si>
    <t>ТЗО</t>
  </si>
  <si>
    <t>ТЗМ</t>
  </si>
  <si>
    <t>ФОТ</t>
  </si>
  <si>
    <t>ВОЗВР</t>
  </si>
  <si>
    <t>Подр-к</t>
  </si>
  <si>
    <t>Зак-к</t>
  </si>
  <si>
    <t>СТР</t>
  </si>
  <si>
    <t>МНР</t>
  </si>
  <si>
    <t>ОБ</t>
  </si>
  <si>
    <t>ПРОЧ</t>
  </si>
  <si>
    <t>ЗАГР1</t>
  </si>
  <si>
    <t>Р</t>
  </si>
  <si>
    <t>20000101</t>
  </si>
  <si>
    <t>ЗАГР</t>
  </si>
  <si>
    <t>20220801</t>
  </si>
  <si>
    <t>ИНД00</t>
  </si>
  <si>
    <t>ВС'ИНД00</t>
  </si>
  <si>
    <t>НР</t>
  </si>
  <si>
    <t>ВС'НР</t>
  </si>
  <si>
    <t>СП</t>
  </si>
  <si>
    <t>ВС'СП</t>
  </si>
  <si>
    <t>НДС</t>
  </si>
  <si>
    <t>ВС'НДС</t>
  </si>
  <si>
    <t>1</t>
  </si>
  <si>
    <r>
      <t>Е47-01-006-1</t>
    </r>
    <r>
      <rPr>
        <sz val="9"/>
        <rFont val="Calibri"/>
        <charset val="204"/>
      </rPr>
      <t xml:space="preserve">
(ФЕР20207)</t>
    </r>
  </si>
  <si>
    <t>Подготовка стандартных посадочных мест вручную для деревьев и кустарников с круглым комом земли размером: 0,2x0,15 м и 0,25x0,2 м в естественном грунте</t>
  </si>
  <si>
    <t>10шт</t>
  </si>
  <si>
    <t>ОТ</t>
  </si>
  <si>
    <t>оз</t>
  </si>
  <si>
    <t>ЗТ</t>
  </si>
  <si>
    <t>чел-ч</t>
  </si>
  <si>
    <t>Итого по расценке</t>
  </si>
  <si>
    <t>пз</t>
  </si>
  <si>
    <t>фот</t>
  </si>
  <si>
    <t>Приказ №812/пр от 21 декабря 2020г.</t>
  </si>
  <si>
    <t>НР Озеленение. Защитные лесонасаждения</t>
  </si>
  <si>
    <t>%</t>
  </si>
  <si>
    <t>нр</t>
  </si>
  <si>
    <t>Приказ №774/пр от 11 декабря 2020г.</t>
  </si>
  <si>
    <t>СП Озеленение. Защитные лесонасаждения</t>
  </si>
  <si>
    <t>сп</t>
  </si>
  <si>
    <t>Всего по позиции</t>
  </si>
  <si>
    <t>смр</t>
  </si>
  <si>
    <t>2</t>
  </si>
  <si>
    <r>
      <t>Е47-01-009-1</t>
    </r>
    <r>
      <rPr>
        <sz val="9"/>
        <rFont val="Calibri"/>
        <charset val="204"/>
      </rPr>
      <t xml:space="preserve">
(ФЕР20207)</t>
    </r>
  </si>
  <si>
    <t>Посадка деревьев и кустарников с комом земли размером: 0,2x0,15 м и 0,25x0,2 м</t>
  </si>
  <si>
    <t>эм</t>
  </si>
  <si>
    <t>в т.ч. ОТм</t>
  </si>
  <si>
    <t>зм</t>
  </si>
  <si>
    <t>М</t>
  </si>
  <si>
    <t>мр</t>
  </si>
  <si>
    <t>ЗТм</t>
  </si>
  <si>
    <t>3</t>
  </si>
  <si>
    <t>16.2.02.03-0042 (ФЕР20204)</t>
  </si>
  <si>
    <t>Сосна "Банкса", высота 1,0-1,5 м</t>
  </si>
  <si>
    <t>шт</t>
  </si>
  <si>
    <t>4</t>
  </si>
  <si>
    <r>
      <t>Е47-01-067-1</t>
    </r>
    <r>
      <rPr>
        <sz val="9"/>
        <rFont val="Calibri"/>
        <charset val="204"/>
      </rPr>
      <t xml:space="preserve">
(ФЕР20207)</t>
    </r>
  </si>
  <si>
    <t>Уход за деревьями или кустарниками с комом земли размером: 0,2x0,15 и 0,25x0,2 м</t>
  </si>
  <si>
    <t>Всего с ИНД00</t>
  </si>
  <si>
    <t>Всего с НР</t>
  </si>
  <si>
    <t>Всего с СП</t>
  </si>
  <si>
    <t>Всего с НДС</t>
  </si>
  <si>
    <r>
      <t xml:space="preserve">                              </t>
    </r>
    <r>
      <rPr>
        <b/>
        <sz val="10"/>
        <rFont val="Calibri"/>
        <charset val="204"/>
      </rPr>
      <t>Всего по смете</t>
    </r>
  </si>
  <si>
    <r>
      <t>Всего прямые затраты</t>
    </r>
    <r>
      <rPr>
        <sz val="9"/>
        <rFont val="Calibri"/>
        <charset val="204"/>
      </rPr>
      <t>, руб (в базисном и текущем уровне цен)</t>
    </r>
  </si>
  <si>
    <r>
      <t xml:space="preserve">     </t>
    </r>
    <r>
      <rPr>
        <i/>
        <sz val="9"/>
        <rFont val="Calibri"/>
        <family val="1"/>
        <charset val="204"/>
      </rPr>
      <t>в том числе:</t>
    </r>
  </si>
  <si>
    <r>
      <t xml:space="preserve">      </t>
    </r>
    <r>
      <rPr>
        <b/>
        <sz val="9"/>
        <rFont val="Calibri"/>
        <charset val="204"/>
      </rPr>
      <t>оплата труда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</si>
  <si>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эксплуатация машин и механизмов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</si>
  <si>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материальные ресурсы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</si>
  <si>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перевозка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</si>
  <si>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ФОТ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</si>
  <si>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накладные расходы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</si>
  <si>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сметная прибыль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</si>
  <si>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оборудование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</si>
  <si>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прочие затраты</t>
    </r>
    <r>
      <rPr>
        <sz val="9"/>
        <rFont val="Calibri"/>
        <charset val="204"/>
      </rPr>
      <t>, руб</t>
    </r>
  </si>
  <si>
    <t>МДС 81-35.2004 п.4.100; ФЗ от 07.07.2003г № 117-ФЗ</t>
  </si>
  <si>
    <t xml:space="preserve"> НДС, руб</t>
  </si>
  <si>
    <t>Всего по смете, руб</t>
  </si>
  <si>
    <t>в текущем уровне</t>
  </si>
  <si>
    <t>в базисном уровне цен</t>
  </si>
  <si>
    <t>Сметная стоимость</t>
  </si>
  <si>
    <t>Строительные работы</t>
  </si>
  <si>
    <t>Монтажные работы</t>
  </si>
  <si>
    <t>Оборудование</t>
  </si>
  <si>
    <t>Прочие затраты</t>
  </si>
  <si>
    <t>Оплата труда рабочих</t>
  </si>
  <si>
    <t>Затраты труда рабочих</t>
  </si>
  <si>
    <t>Затраты труда машинистов</t>
  </si>
  <si>
    <t>Возврат материалов</t>
  </si>
  <si>
    <t>восстановительная стоимость 1 дерева хвойных пород (посадка с круглым комом земли) составляет - (2813,55 * 3) = 8440,65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</si>
</sst>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########"/>
    <numFmt numFmtId="165" formatCode="#,###.###"/>
  </numFmts>
  <fonts count="36">
    <font>
      <sz val="6"/>
      <name val="Times New Roman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9"/>
      <name val="Calibri"/>
      <charset val="204"/>
    </font>
    <font>
      <b/>
      <sz val="11"/>
      <name val="Calibri"/>
      <charset val="204"/>
    </font>
    <font>
      <sz val="10"/>
      <name val="Calibri"/>
      <charset val="204"/>
    </font>
    <font>
      <b/>
      <sz val="10"/>
      <name val="Calibri"/>
      <charset val="204"/>
    </font>
    <font>
      <i/>
      <sz val="10"/>
      <name val="Calibri"/>
      <charset val="204"/>
    </font>
    <font>
      <sz val="8"/>
      <name val="Calibri"/>
      <charset val="204"/>
    </font>
    <font>
      <b/>
      <sz val="9"/>
      <name val="Calibri"/>
      <charset val="204"/>
    </font>
    <font>
      <sz val="9"/>
      <color indexed="63"/>
      <name val="Calibri"/>
      <family val="1"/>
      <charset val="204"/>
    </font>
    <font>
      <b/>
      <i/>
      <sz val="9"/>
      <color indexed="56"/>
      <name val="Calibri"/>
      <charset val="204"/>
    </font>
    <font>
      <i/>
      <sz val="8"/>
      <color indexed="56"/>
      <name val="Calibri"/>
      <charset val="204"/>
    </font>
    <font>
      <sz val="7"/>
      <name val="Calibri"/>
      <charset val="204"/>
    </font>
    <font>
      <b/>
      <sz val="8"/>
      <name val="Calibri"/>
      <charset val="204"/>
    </font>
    <font>
      <sz val="11"/>
      <name val="Calibri"/>
      <charset val="204"/>
    </font>
    <font>
      <i/>
      <sz val="9"/>
      <name val="Calibri"/>
      <family val="1"/>
      <charset val="204"/>
    </font>
    <font>
      <sz val="9"/>
      <name val="Calibri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hair">
        <color rgb="FF808080"/>
      </top>
      <bottom/>
      <diagonal/>
    </border>
    <border>
      <left/>
      <right style="dotted">
        <color rgb="FF808080"/>
      </right>
      <top/>
      <bottom style="dotted">
        <color rgb="FF808080"/>
      </bottom>
      <diagonal/>
    </border>
    <border>
      <left/>
      <right/>
      <top/>
      <bottom style="dotted">
        <color rgb="FF808080"/>
      </bottom>
      <diagonal/>
    </border>
  </borders>
  <cellStyleXfs count="42">
    <xf numFmtId="0" fontId="0" fillId="0" borderId="0">
      <alignment vertical="top" wrapText="1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3">
    <xf numFmtId="0" fontId="0" fillId="0" borderId="0" xfId="0">
      <alignment vertical="top" wrapText="1"/>
    </xf>
    <xf numFmtId="0" fontId="21" fillId="0" borderId="0" xfId="0" applyFont="1" applyAlignment="1">
      <alignment horizontal="left" vertical="top" wrapText="1"/>
    </xf>
    <xf numFmtId="0" fontId="21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4" fontId="21" fillId="0" borderId="0" xfId="0" applyNumberFormat="1" applyFont="1" applyAlignment="1">
      <alignment horizontal="right" wrapText="1"/>
    </xf>
    <xf numFmtId="3" fontId="21" fillId="0" borderId="0" xfId="0" applyNumberFormat="1" applyFont="1" applyAlignment="1">
      <alignment horizontal="right" wrapText="1"/>
    </xf>
    <xf numFmtId="0" fontId="26" fillId="0" borderId="0" xfId="0" applyFont="1">
      <alignment vertical="top" wrapText="1"/>
    </xf>
    <xf numFmtId="4" fontId="21" fillId="0" borderId="0" xfId="0" applyNumberFormat="1" applyFont="1" applyAlignment="1">
      <alignment horizontal="center" wrapText="1"/>
    </xf>
    <xf numFmtId="0" fontId="27" fillId="0" borderId="18" xfId="0" applyFont="1" applyBorder="1" applyAlignment="1">
      <alignment horizontal="left" vertical="top" wrapText="1"/>
    </xf>
    <xf numFmtId="3" fontId="27" fillId="0" borderId="18" xfId="0" applyNumberFormat="1" applyFont="1" applyBorder="1" applyAlignment="1">
      <alignment horizontal="right" wrapText="1"/>
    </xf>
    <xf numFmtId="0" fontId="25" fillId="0" borderId="11" xfId="0" applyFont="1" applyBorder="1" applyAlignment="1">
      <alignment horizontal="left" wrapText="1"/>
    </xf>
    <xf numFmtId="4" fontId="27" fillId="0" borderId="11" xfId="0" applyNumberFormat="1" applyFont="1" applyBorder="1" applyAlignment="1">
      <alignment horizontal="right" wrapText="1"/>
    </xf>
    <xf numFmtId="0" fontId="28" fillId="0" borderId="0" xfId="0" applyFont="1" applyAlignment="1">
      <alignment horizontal="right" vertical="top" wrapText="1"/>
    </xf>
    <xf numFmtId="0" fontId="29" fillId="0" borderId="0" xfId="0" applyFont="1" applyAlignment="1">
      <alignment horizontal="left" vertical="top" wrapText="1"/>
    </xf>
    <xf numFmtId="4" fontId="29" fillId="0" borderId="0" xfId="0" applyNumberFormat="1" applyFont="1" applyAlignment="1">
      <alignment horizontal="right" wrapText="1"/>
    </xf>
    <xf numFmtId="4" fontId="27" fillId="0" borderId="11" xfId="0" applyNumberFormat="1" applyFont="1" applyBorder="1" applyAlignment="1">
      <alignment horizontal="right" vertical="top" wrapText="1"/>
    </xf>
    <xf numFmtId="0" fontId="21" fillId="0" borderId="0" xfId="0" applyFont="1" applyAlignment="1">
      <alignment horizontal="right"/>
    </xf>
    <xf numFmtId="3" fontId="33" fillId="0" borderId="20" xfId="0" applyNumberFormat="1" applyFont="1" applyBorder="1" applyAlignment="1">
      <alignment horizontal="right" wrapText="1"/>
    </xf>
    <xf numFmtId="3" fontId="33" fillId="0" borderId="19" xfId="0" applyNumberFormat="1" applyFont="1" applyBorder="1" applyAlignment="1">
      <alignment horizontal="right" wrapText="1"/>
    </xf>
    <xf numFmtId="0" fontId="21" fillId="0" borderId="0" xfId="0" applyFont="1" applyAlignment="1">
      <alignment horizontal="left" wrapText="1"/>
    </xf>
    <xf numFmtId="4" fontId="30" fillId="0" borderId="0" xfId="0" applyNumberFormat="1" applyFont="1" applyAlignment="1">
      <alignment horizontal="right" vertical="top" wrapText="1"/>
    </xf>
    <xf numFmtId="0" fontId="29" fillId="0" borderId="0" xfId="0" applyFont="1" applyAlignment="1">
      <alignment horizontal="left" vertical="top" wrapText="1"/>
    </xf>
    <xf numFmtId="0" fontId="24" fillId="0" borderId="11" xfId="0" applyFont="1" applyBorder="1" applyAlignment="1">
      <alignment horizontal="left" wrapText="1"/>
    </xf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left" wrapText="1"/>
    </xf>
    <xf numFmtId="0" fontId="27" fillId="0" borderId="0" xfId="0" applyFont="1" applyAlignment="1">
      <alignment horizontal="left" wrapText="1"/>
    </xf>
    <xf numFmtId="0" fontId="35" fillId="0" borderId="0" xfId="0" applyFont="1" applyAlignment="1">
      <alignment horizontal="left" vertical="top" wrapText="1"/>
    </xf>
    <xf numFmtId="0" fontId="21" fillId="0" borderId="15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wrapText="1"/>
    </xf>
    <xf numFmtId="0" fontId="21" fillId="0" borderId="0" xfId="0" applyFont="1" applyAlignment="1">
      <alignment horizontal="right" wrapText="1"/>
    </xf>
    <xf numFmtId="0" fontId="24" fillId="0" borderId="0" xfId="0" applyFont="1" applyAlignment="1">
      <alignment horizontal="left" vertical="top" wrapText="1"/>
    </xf>
    <xf numFmtId="0" fontId="23" fillId="0" borderId="0" xfId="0" applyFont="1" applyAlignment="1">
      <alignment horizontal="center" wrapText="1"/>
    </xf>
    <xf numFmtId="0" fontId="23" fillId="0" borderId="10" xfId="0" applyFont="1" applyBorder="1" applyAlignment="1">
      <alignment horizontal="right" wrapText="1"/>
    </xf>
    <xf numFmtId="0" fontId="21" fillId="0" borderId="0" xfId="0" applyFont="1" applyAlignment="1">
      <alignment horizontal="center" vertical="top" wrapText="1"/>
    </xf>
    <xf numFmtId="0" fontId="31" fillId="0" borderId="0" xfId="0" applyFont="1" applyAlignment="1">
      <alignment horizontal="right" wrapText="1"/>
    </xf>
    <xf numFmtId="0" fontId="22" fillId="0" borderId="0" xfId="0" applyFont="1" applyAlignment="1">
      <alignment horizontal="center" wrapText="1"/>
    </xf>
    <xf numFmtId="165" fontId="22" fillId="0" borderId="0" xfId="0" applyNumberFormat="1" applyFont="1" applyAlignment="1">
      <alignment horizontal="right" wrapText="1"/>
    </xf>
    <xf numFmtId="165" fontId="22" fillId="0" borderId="0" xfId="0" applyNumberFormat="1" applyFont="1" applyAlignment="1">
      <alignment horizontal="left" wrapText="1"/>
    </xf>
    <xf numFmtId="0" fontId="31" fillId="0" borderId="0" xfId="0" applyFont="1" applyAlignment="1">
      <alignment horizontal="center" vertical="top"/>
    </xf>
    <xf numFmtId="0" fontId="21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M151"/>
  <sheetViews>
    <sheetView tabSelected="1" view="pageBreakPreview" topLeftCell="C1" zoomScale="121" zoomScaleNormal="121" zoomScaleSheetLayoutView="121" workbookViewId="0">
      <selection activeCell="A11" sqref="A11:M11"/>
    </sheetView>
  </sheetViews>
  <sheetFormatPr defaultRowHeight="8.25"/>
  <cols>
    <col min="1" max="1" width="10" bestFit="1" customWidth="1"/>
    <col min="2" max="2" width="20" bestFit="1" customWidth="1"/>
    <col min="3" max="3" width="75" bestFit="1" customWidth="1"/>
    <col min="4" max="4" width="15" bestFit="1" customWidth="1"/>
    <col min="5" max="6" width="13.25" bestFit="1" customWidth="1"/>
    <col min="7" max="7" width="20" bestFit="1" customWidth="1"/>
    <col min="8" max="9" width="16.75" bestFit="1" customWidth="1"/>
    <col min="10" max="10" width="20" bestFit="1" customWidth="1"/>
    <col min="11" max="11" width="16.75" bestFit="1" customWidth="1"/>
    <col min="12" max="12" width="23.25" bestFit="1" customWidth="1"/>
    <col min="13" max="14" width="20" hidden="1" customWidth="1"/>
    <col min="20" max="20" width="33.25" bestFit="1" customWidth="1"/>
    <col min="21" max="21" width="50" bestFit="1" customWidth="1"/>
    <col min="22" max="117" width="33.25" bestFit="1" customWidth="1"/>
  </cols>
  <sheetData>
    <row r="1" spans="1:13" ht="12">
      <c r="A1" s="24" t="s">
        <v>0</v>
      </c>
      <c r="B1" s="24"/>
      <c r="C1" s="24"/>
      <c r="D1" s="24"/>
      <c r="I1" s="45" t="s">
        <v>1</v>
      </c>
      <c r="J1" s="45"/>
      <c r="K1" s="45"/>
      <c r="L1" s="45"/>
    </row>
    <row r="3" spans="1:13" ht="15">
      <c r="B3" s="46"/>
      <c r="C3" s="46"/>
      <c r="D3" s="46"/>
      <c r="F3" s="46" t="s">
        <v>2</v>
      </c>
      <c r="G3" s="46"/>
      <c r="H3" s="46"/>
      <c r="I3" s="46"/>
      <c r="J3" s="46"/>
      <c r="K3" s="46"/>
    </row>
    <row r="4" spans="1:13" ht="15">
      <c r="F4" s="47">
        <f>$D$141/1000</f>
        <v>2.8135498319999996</v>
      </c>
      <c r="G4" s="47"/>
      <c r="H4" s="47"/>
      <c r="I4" s="47"/>
      <c r="J4" s="48" t="s">
        <v>3</v>
      </c>
      <c r="K4" s="48"/>
    </row>
    <row r="5" spans="1:13" ht="12.75">
      <c r="B5" s="42"/>
      <c r="C5" s="42"/>
      <c r="D5" s="42"/>
      <c r="F5" s="42"/>
      <c r="G5" s="42"/>
      <c r="H5" s="42"/>
      <c r="I5" s="42"/>
      <c r="J5" s="42"/>
      <c r="K5" s="42"/>
    </row>
    <row r="6" spans="1:13" ht="12.75">
      <c r="B6" s="43"/>
      <c r="C6" s="43"/>
      <c r="D6" s="43"/>
      <c r="F6" s="43"/>
      <c r="G6" s="43"/>
      <c r="H6" s="43"/>
      <c r="I6" s="43"/>
      <c r="J6" s="43"/>
      <c r="K6" s="43"/>
    </row>
    <row r="7" spans="1:13" ht="20.100000000000001" customHeight="1">
      <c r="B7" s="44"/>
      <c r="C7" s="44"/>
      <c r="D7" s="44"/>
      <c r="F7" s="44" t="s">
        <v>4</v>
      </c>
      <c r="G7" s="44"/>
      <c r="H7" s="44"/>
      <c r="I7" s="44"/>
      <c r="J7" s="44"/>
      <c r="K7" s="44"/>
    </row>
    <row r="8" spans="1:13" ht="20.100000000000001" customHeight="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9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</row>
    <row r="10" spans="1:13" ht="20.100000000000001" customHeight="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</row>
    <row r="11" spans="1:13" ht="9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</row>
    <row r="12" spans="1:13" ht="20.100000000000001" customHeight="1">
      <c r="A12" s="52" t="s">
        <v>5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</row>
    <row r="13" spans="1:13" ht="20.100000000000001" customHeight="1">
      <c r="A13" s="39" t="s">
        <v>6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</row>
    <row r="14" spans="1:13" ht="9">
      <c r="A14" s="49" t="s">
        <v>7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</row>
    <row r="15" spans="1:13" ht="15" customHeight="1">
      <c r="A15" s="50" t="s">
        <v>8</v>
      </c>
      <c r="B15" s="50"/>
      <c r="C15" s="50"/>
    </row>
    <row r="16" spans="1:13" ht="15" customHeight="1">
      <c r="A16" s="50" t="s">
        <v>9</v>
      </c>
      <c r="B16" s="50"/>
      <c r="C16" s="39"/>
      <c r="D16" s="39"/>
      <c r="E16" s="39"/>
      <c r="F16" s="39"/>
      <c r="G16" s="39"/>
    </row>
    <row r="17" spans="1:117" ht="15" customHeight="1">
      <c r="A17" s="50" t="s">
        <v>10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</row>
    <row r="18" spans="1:117" ht="23.1" customHeight="1">
      <c r="A18" s="51" t="str">
        <f>"Сметная стоимость:   "&amp;FIXED($D$141/1000,3)&amp;"   ( "&amp;FIXED($G$141/1000,3)&amp;" )"&amp;" тыс.руб"</f>
        <v>Сметная стоимость:   2,814   ( 0,201 ) тыс.руб</v>
      </c>
      <c r="B18" s="51"/>
      <c r="C18" s="51"/>
      <c r="D18" s="51"/>
      <c r="E18" s="51"/>
      <c r="F18" s="51"/>
    </row>
    <row r="19" spans="1:117" ht="12">
      <c r="A19" s="33" t="s">
        <v>11</v>
      </c>
      <c r="B19" s="33"/>
      <c r="C19" s="40" t="s">
        <v>12</v>
      </c>
      <c r="D19" s="40"/>
      <c r="E19" s="40"/>
      <c r="F19" s="40"/>
      <c r="G19" s="40"/>
      <c r="H19" s="40"/>
      <c r="I19" s="40"/>
      <c r="J19" s="24" t="str">
        <f>FIXED($D$146/1000,3)&amp;" ("&amp;FIXED($G$146/1000,3)&amp;")"&amp;" тыс.руб"</f>
        <v>0,348 (0,011) тыс.руб</v>
      </c>
      <c r="K19" s="24"/>
      <c r="L19" s="24"/>
    </row>
    <row r="20" spans="1:117" ht="15" customHeight="1">
      <c r="A20" s="24" t="str">
        <f>"  строительных работ:"&amp;REPT(" ",MAX(0,25-LEN(SUBSTITUTE(FIXED($D$142/1000,3)," ",""))-LEN(FIXED($D$142/1000,3))))&amp;FIXED($D$142/1000,3)&amp;"   ( "&amp;REPT(" ",MAX(0,25-LEN(SUBSTITUTE(FIXED($G$142/1000,3)," ",""))-LEN(FIXED($G$142/1000,3))))&amp;FIXED($G$142/1000,3)&amp;" )"&amp;" тыс.руб"</f>
        <v xml:space="preserve">  строительных работ:               2,814   (                0,201 ) тыс.руб</v>
      </c>
      <c r="B20" s="24"/>
      <c r="C20" s="24"/>
      <c r="D20" s="24"/>
      <c r="E20" s="24"/>
      <c r="F20" s="40" t="s">
        <v>13</v>
      </c>
      <c r="G20" s="40"/>
      <c r="H20" s="40"/>
      <c r="I20" s="40"/>
      <c r="J20" s="40"/>
      <c r="K20" s="40" t="str">
        <f>FIXED($D$147,0)&amp;" чел.-ч."</f>
        <v>1 чел.-ч.</v>
      </c>
      <c r="L20" s="40"/>
    </row>
    <row r="21" spans="1:117" ht="15" customHeight="1">
      <c r="A21" s="24" t="str">
        <f>"  монтажных работ:    "&amp;REPT(" ",MAX(0,25-LEN(SUBSTITUTE(FIXED($D$143/1000,3)," ",""))-LEN(FIXED($D$143/1000,3))))&amp;FIXED($D$143/1000,3)&amp;"   ( "&amp;REPT(" ",MAX(0,25-LEN(SUBSTITUTE(FIXED($G$143/1000,3)," ",""))-LEN(FIXED($G$143/1000,3))))&amp;FIXED($G$143/1000,3)&amp;" )"&amp;" тыс.руб"</f>
        <v xml:space="preserve">  монтажных работ:                   0,000   (                0,000 ) тыс.руб</v>
      </c>
      <c r="B21" s="24"/>
      <c r="C21" s="24"/>
      <c r="D21" s="24"/>
      <c r="E21" s="24"/>
      <c r="F21" s="40" t="s">
        <v>14</v>
      </c>
      <c r="G21" s="40"/>
      <c r="H21" s="40"/>
      <c r="I21" s="40"/>
      <c r="J21" s="40"/>
      <c r="K21" s="40" t="str">
        <f>FIXED($D$148,0)&amp;" чел.-ч."</f>
        <v>0 чел.-ч.</v>
      </c>
      <c r="L21" s="40"/>
    </row>
    <row r="22" spans="1:117" ht="15" customHeight="1">
      <c r="A22" s="24" t="str">
        <f>"  оборудования:          "&amp;REPT(" ",MAX(0,25-LEN(SUBSTITUTE(FIXED($D$144/1000,3)," ",""))-LEN(FIXED($D$144/1000,3))))&amp;FIXED($D$144/1000,3)&amp;"   ( "&amp;REPT(" ",MAX(0,25-LEN(SUBSTITUTE(FIXED($G$144/1000,3)," ",""))-LEN(FIXED($G$144/1000,3))))&amp;FIXED($G$144/1000,3)&amp;" )"&amp;" тыс.руб"</f>
        <v xml:space="preserve">  оборудования:                         0,000   (                0,000 ) тыс.руб</v>
      </c>
      <c r="B22" s="24"/>
      <c r="C22" s="24"/>
      <c r="D22" s="24"/>
      <c r="E22" s="24"/>
      <c r="F22" s="40" t="s">
        <v>15</v>
      </c>
      <c r="G22" s="40"/>
      <c r="H22" s="40"/>
      <c r="I22" s="40"/>
      <c r="J22" s="40"/>
      <c r="K22" s="40" t="s">
        <v>16</v>
      </c>
      <c r="L22" s="40"/>
    </row>
    <row r="23" spans="1:117" ht="15" customHeight="1">
      <c r="A23" s="24" t="str">
        <f>"  прочих затрат:           "&amp;REPT(" ",MAX(0,25-LEN(SUBSTITUTE(FIXED($D$145/1000,3)," ",""))-LEN(FIXED($D$145/1000,3))))&amp;FIXED($D$145/1000,3)&amp;"   ( "&amp;REPT(" ",MAX(0,25-LEN(SUBSTITUTE(FIXED($G$145/1000,3)," ",""))-LEN(FIXED($G$145/1000,3))))&amp;FIXED($G$145/1000,3)&amp;" )"&amp;" тыс.руб"</f>
        <v xml:space="preserve">  прочих затрат:                          0,000   (                0,000 ) тыс.руб</v>
      </c>
      <c r="B23" s="24"/>
      <c r="C23" s="24"/>
      <c r="D23" s="24"/>
      <c r="E23" s="24"/>
      <c r="F23" s="40"/>
      <c r="G23" s="40"/>
      <c r="H23" s="40"/>
      <c r="I23" s="40"/>
      <c r="J23" s="40"/>
      <c r="K23" s="40"/>
      <c r="L23" s="40"/>
    </row>
    <row r="24" spans="1:117" ht="12" hidden="1">
      <c r="A24" s="24" t="s">
        <v>17</v>
      </c>
      <c r="B24" s="24"/>
      <c r="C24" s="24" t="s">
        <v>18</v>
      </c>
      <c r="D24" s="24"/>
      <c r="E24" s="24"/>
      <c r="F24" s="24"/>
      <c r="G24" s="24"/>
    </row>
    <row r="26" spans="1:117" ht="12">
      <c r="A26" s="37" t="s">
        <v>19</v>
      </c>
      <c r="B26" s="37" t="s">
        <v>20</v>
      </c>
      <c r="C26" s="37" t="s">
        <v>21</v>
      </c>
      <c r="D26" s="37" t="s">
        <v>22</v>
      </c>
      <c r="E26" s="34" t="s">
        <v>23</v>
      </c>
      <c r="F26" s="35"/>
      <c r="G26" s="36"/>
      <c r="H26" s="34" t="s">
        <v>24</v>
      </c>
      <c r="I26" s="35"/>
      <c r="J26" s="36"/>
      <c r="K26" s="37" t="s">
        <v>25</v>
      </c>
      <c r="L26" s="37" t="s">
        <v>26</v>
      </c>
    </row>
    <row r="27" spans="1:117" ht="48">
      <c r="A27" s="38"/>
      <c r="B27" s="38"/>
      <c r="C27" s="38"/>
      <c r="D27" s="38"/>
      <c r="E27" s="2" t="s">
        <v>27</v>
      </c>
      <c r="F27" s="2" t="s">
        <v>28</v>
      </c>
      <c r="G27" s="2" t="s">
        <v>29</v>
      </c>
      <c r="H27" s="2" t="s">
        <v>27</v>
      </c>
      <c r="I27" s="2" t="s">
        <v>28</v>
      </c>
      <c r="J27" s="2" t="s">
        <v>30</v>
      </c>
      <c r="K27" s="38"/>
      <c r="L27" s="38"/>
    </row>
    <row r="28" spans="1:117" ht="12">
      <c r="A28" s="2">
        <v>1</v>
      </c>
      <c r="B28" s="2">
        <v>2</v>
      </c>
      <c r="C28" s="2">
        <v>3</v>
      </c>
      <c r="D28" s="2">
        <v>4</v>
      </c>
      <c r="E28" s="2">
        <v>5</v>
      </c>
      <c r="F28" s="2">
        <v>6</v>
      </c>
      <c r="G28" s="2">
        <v>7</v>
      </c>
      <c r="H28" s="2">
        <v>8</v>
      </c>
      <c r="I28" s="2">
        <v>9</v>
      </c>
      <c r="J28" s="2">
        <v>10</v>
      </c>
      <c r="K28" s="2">
        <v>11</v>
      </c>
      <c r="L28" s="2">
        <v>12</v>
      </c>
    </row>
    <row r="29" spans="1:117" ht="18.75" hidden="1">
      <c r="V29" s="28" t="s">
        <v>31</v>
      </c>
      <c r="W29" s="29"/>
      <c r="X29" s="29"/>
      <c r="Y29" s="29"/>
      <c r="Z29" s="29"/>
      <c r="AA29" s="29"/>
      <c r="AB29" s="29"/>
      <c r="AC29" s="30"/>
      <c r="AD29" s="28" t="s">
        <v>32</v>
      </c>
      <c r="AE29" s="29"/>
      <c r="AF29" s="29"/>
      <c r="AG29" s="29"/>
      <c r="AH29" s="29"/>
      <c r="AI29" s="29"/>
      <c r="AJ29" s="29"/>
      <c r="AK29" s="30"/>
      <c r="AL29" s="28" t="s">
        <v>33</v>
      </c>
      <c r="AM29" s="29"/>
      <c r="AN29" s="29"/>
      <c r="AO29" s="29"/>
      <c r="AP29" s="29"/>
      <c r="AQ29" s="29"/>
      <c r="AR29" s="29"/>
      <c r="AS29" s="30"/>
      <c r="AT29" s="28" t="s">
        <v>34</v>
      </c>
      <c r="AU29" s="29"/>
      <c r="AV29" s="29"/>
      <c r="AW29" s="29"/>
      <c r="AX29" s="29"/>
      <c r="AY29" s="29"/>
      <c r="AZ29" s="29"/>
      <c r="BA29" s="30"/>
      <c r="BB29" s="28" t="s">
        <v>35</v>
      </c>
      <c r="BC29" s="29"/>
      <c r="BD29" s="29"/>
      <c r="BE29" s="29"/>
      <c r="BF29" s="29"/>
      <c r="BG29" s="29"/>
      <c r="BH29" s="29"/>
      <c r="BI29" s="30"/>
      <c r="BJ29" s="28" t="s">
        <v>36</v>
      </c>
      <c r="BK29" s="29"/>
      <c r="BL29" s="29"/>
      <c r="BM29" s="29"/>
      <c r="BN29" s="29"/>
      <c r="BO29" s="29"/>
      <c r="BP29" s="29"/>
      <c r="BQ29" s="30"/>
      <c r="BR29" s="28" t="s">
        <v>37</v>
      </c>
      <c r="BS29" s="29"/>
      <c r="BT29" s="29"/>
      <c r="BU29" s="29"/>
      <c r="BV29" s="29"/>
      <c r="BW29" s="29"/>
      <c r="BX29" s="29"/>
      <c r="BY29" s="30"/>
      <c r="BZ29" s="28" t="s">
        <v>38</v>
      </c>
      <c r="CA29" s="29"/>
      <c r="CB29" s="29"/>
      <c r="CC29" s="29"/>
      <c r="CD29" s="29"/>
      <c r="CE29" s="29"/>
      <c r="CF29" s="29"/>
      <c r="CG29" s="30"/>
      <c r="CH29" s="28" t="s">
        <v>39</v>
      </c>
      <c r="CI29" s="29"/>
      <c r="CJ29" s="29"/>
      <c r="CK29" s="29"/>
      <c r="CL29" s="29"/>
      <c r="CM29" s="29"/>
      <c r="CN29" s="29"/>
      <c r="CO29" s="30"/>
      <c r="CP29" s="28" t="s">
        <v>40</v>
      </c>
      <c r="CQ29" s="29"/>
      <c r="CR29" s="29"/>
      <c r="CS29" s="29"/>
      <c r="CT29" s="29"/>
      <c r="CU29" s="29"/>
      <c r="CV29" s="29"/>
      <c r="CW29" s="30"/>
      <c r="CX29" s="28" t="s">
        <v>41</v>
      </c>
      <c r="CY29" s="29"/>
      <c r="CZ29" s="29"/>
      <c r="DA29" s="29"/>
      <c r="DB29" s="29"/>
      <c r="DC29" s="29"/>
      <c r="DD29" s="29"/>
      <c r="DE29" s="30"/>
      <c r="DF29" s="28" t="s">
        <v>42</v>
      </c>
      <c r="DG29" s="29"/>
      <c r="DH29" s="29"/>
      <c r="DI29" s="29"/>
      <c r="DJ29" s="29"/>
      <c r="DK29" s="29"/>
      <c r="DL29" s="29"/>
      <c r="DM29" s="30"/>
    </row>
    <row r="30" spans="1:117" ht="18.75" hidden="1">
      <c r="V30" s="28" t="s">
        <v>43</v>
      </c>
      <c r="W30" s="29"/>
      <c r="X30" s="29"/>
      <c r="Y30" s="30"/>
      <c r="Z30" s="28" t="s">
        <v>44</v>
      </c>
      <c r="AA30" s="29"/>
      <c r="AB30" s="29"/>
      <c r="AC30" s="30"/>
      <c r="AD30" s="28" t="s">
        <v>43</v>
      </c>
      <c r="AE30" s="29"/>
      <c r="AF30" s="29"/>
      <c r="AG30" s="30"/>
      <c r="AH30" s="28" t="s">
        <v>44</v>
      </c>
      <c r="AI30" s="29"/>
      <c r="AJ30" s="29"/>
      <c r="AK30" s="30"/>
      <c r="AL30" s="28" t="s">
        <v>43</v>
      </c>
      <c r="AM30" s="29"/>
      <c r="AN30" s="29"/>
      <c r="AO30" s="30"/>
      <c r="AP30" s="28" t="s">
        <v>44</v>
      </c>
      <c r="AQ30" s="29"/>
      <c r="AR30" s="29"/>
      <c r="AS30" s="30"/>
      <c r="AT30" s="28" t="s">
        <v>43</v>
      </c>
      <c r="AU30" s="29"/>
      <c r="AV30" s="29"/>
      <c r="AW30" s="30"/>
      <c r="AX30" s="28" t="s">
        <v>44</v>
      </c>
      <c r="AY30" s="29"/>
      <c r="AZ30" s="29"/>
      <c r="BA30" s="30"/>
      <c r="BB30" s="28" t="s">
        <v>43</v>
      </c>
      <c r="BC30" s="29"/>
      <c r="BD30" s="29"/>
      <c r="BE30" s="30"/>
      <c r="BF30" s="28" t="s">
        <v>44</v>
      </c>
      <c r="BG30" s="29"/>
      <c r="BH30" s="29"/>
      <c r="BI30" s="30"/>
      <c r="BJ30" s="28" t="s">
        <v>43</v>
      </c>
      <c r="BK30" s="29"/>
      <c r="BL30" s="29"/>
      <c r="BM30" s="30"/>
      <c r="BN30" s="28" t="s">
        <v>44</v>
      </c>
      <c r="BO30" s="29"/>
      <c r="BP30" s="29"/>
      <c r="BQ30" s="30"/>
      <c r="BR30" s="28" t="s">
        <v>43</v>
      </c>
      <c r="BS30" s="29"/>
      <c r="BT30" s="29"/>
      <c r="BU30" s="30"/>
      <c r="BV30" s="28" t="s">
        <v>44</v>
      </c>
      <c r="BW30" s="29"/>
      <c r="BX30" s="29"/>
      <c r="BY30" s="30"/>
      <c r="BZ30" s="28" t="s">
        <v>43</v>
      </c>
      <c r="CA30" s="29"/>
      <c r="CB30" s="29"/>
      <c r="CC30" s="30"/>
      <c r="CD30" s="28" t="s">
        <v>44</v>
      </c>
      <c r="CE30" s="29"/>
      <c r="CF30" s="29"/>
      <c r="CG30" s="30"/>
      <c r="CH30" s="28" t="s">
        <v>43</v>
      </c>
      <c r="CI30" s="29"/>
      <c r="CJ30" s="29"/>
      <c r="CK30" s="30"/>
      <c r="CL30" s="28" t="s">
        <v>44</v>
      </c>
      <c r="CM30" s="29"/>
      <c r="CN30" s="29"/>
      <c r="CO30" s="30"/>
      <c r="CP30" s="28" t="s">
        <v>43</v>
      </c>
      <c r="CQ30" s="29"/>
      <c r="CR30" s="29"/>
      <c r="CS30" s="30"/>
      <c r="CT30" s="28" t="s">
        <v>44</v>
      </c>
      <c r="CU30" s="29"/>
      <c r="CV30" s="29"/>
      <c r="CW30" s="30"/>
      <c r="CX30" s="28" t="s">
        <v>43</v>
      </c>
      <c r="CY30" s="29"/>
      <c r="CZ30" s="29"/>
      <c r="DA30" s="30"/>
      <c r="DB30" s="28" t="s">
        <v>44</v>
      </c>
      <c r="DC30" s="29"/>
      <c r="DD30" s="29"/>
      <c r="DE30" s="30"/>
      <c r="DF30" s="28" t="s">
        <v>43</v>
      </c>
      <c r="DG30" s="29"/>
      <c r="DH30" s="29"/>
      <c r="DI30" s="30"/>
      <c r="DJ30" s="28" t="s">
        <v>44</v>
      </c>
      <c r="DK30" s="29"/>
      <c r="DL30" s="29"/>
      <c r="DM30" s="30"/>
    </row>
    <row r="31" spans="1:117" ht="18.75" hidden="1">
      <c r="U31" s="4">
        <f>$G$42</f>
        <v>0.1</v>
      </c>
      <c r="V31" s="3" t="s">
        <v>45</v>
      </c>
      <c r="W31" s="3" t="s">
        <v>46</v>
      </c>
      <c r="X31" s="3" t="s">
        <v>47</v>
      </c>
      <c r="Y31" s="3" t="s">
        <v>48</v>
      </c>
      <c r="Z31" s="3" t="s">
        <v>45</v>
      </c>
      <c r="AA31" s="3" t="s">
        <v>46</v>
      </c>
      <c r="AB31" s="3" t="s">
        <v>47</v>
      </c>
      <c r="AC31" s="3" t="s">
        <v>48</v>
      </c>
      <c r="AD31" s="3" t="s">
        <v>45</v>
      </c>
      <c r="AE31" s="3" t="s">
        <v>46</v>
      </c>
      <c r="AF31" s="3" t="s">
        <v>47</v>
      </c>
      <c r="AG31" s="3" t="s">
        <v>48</v>
      </c>
      <c r="AH31" s="3" t="s">
        <v>45</v>
      </c>
      <c r="AI31" s="3" t="s">
        <v>46</v>
      </c>
      <c r="AJ31" s="3" t="s">
        <v>47</v>
      </c>
      <c r="AK31" s="3" t="s">
        <v>48</v>
      </c>
      <c r="AL31" s="3" t="s">
        <v>45</v>
      </c>
      <c r="AM31" s="3" t="s">
        <v>46</v>
      </c>
      <c r="AN31" s="3" t="s">
        <v>47</v>
      </c>
      <c r="AO31" s="3" t="s">
        <v>48</v>
      </c>
      <c r="AP31" s="3" t="s">
        <v>45</v>
      </c>
      <c r="AQ31" s="3" t="s">
        <v>46</v>
      </c>
      <c r="AR31" s="3" t="s">
        <v>47</v>
      </c>
      <c r="AS31" s="3" t="s">
        <v>48</v>
      </c>
      <c r="AT31" s="3" t="s">
        <v>45</v>
      </c>
      <c r="AU31" s="3" t="s">
        <v>46</v>
      </c>
      <c r="AV31" s="3" t="s">
        <v>47</v>
      </c>
      <c r="AW31" s="3" t="s">
        <v>48</v>
      </c>
      <c r="AX31" s="3" t="s">
        <v>45</v>
      </c>
      <c r="AY31" s="3" t="s">
        <v>46</v>
      </c>
      <c r="AZ31" s="3" t="s">
        <v>47</v>
      </c>
      <c r="BA31" s="3" t="s">
        <v>48</v>
      </c>
      <c r="BB31" s="3" t="s">
        <v>45</v>
      </c>
      <c r="BC31" s="3" t="s">
        <v>46</v>
      </c>
      <c r="BD31" s="3" t="s">
        <v>47</v>
      </c>
      <c r="BE31" s="3" t="s">
        <v>48</v>
      </c>
      <c r="BF31" s="3" t="s">
        <v>45</v>
      </c>
      <c r="BG31" s="3" t="s">
        <v>46</v>
      </c>
      <c r="BH31" s="3" t="s">
        <v>47</v>
      </c>
      <c r="BI31" s="3" t="s">
        <v>48</v>
      </c>
      <c r="BJ31" s="3" t="s">
        <v>45</v>
      </c>
      <c r="BK31" s="3" t="s">
        <v>46</v>
      </c>
      <c r="BL31" s="3" t="s">
        <v>47</v>
      </c>
      <c r="BM31" s="3" t="s">
        <v>48</v>
      </c>
      <c r="BN31" s="3" t="s">
        <v>45</v>
      </c>
      <c r="BO31" s="3" t="s">
        <v>46</v>
      </c>
      <c r="BP31" s="3" t="s">
        <v>47</v>
      </c>
      <c r="BQ31" s="3" t="s">
        <v>48</v>
      </c>
      <c r="BR31" s="3" t="s">
        <v>45</v>
      </c>
      <c r="BS31" s="3" t="s">
        <v>46</v>
      </c>
      <c r="BT31" s="3" t="s">
        <v>47</v>
      </c>
      <c r="BU31" s="3" t="s">
        <v>48</v>
      </c>
      <c r="BV31" s="3" t="s">
        <v>45</v>
      </c>
      <c r="BW31" s="3" t="s">
        <v>46</v>
      </c>
      <c r="BX31" s="3" t="s">
        <v>47</v>
      </c>
      <c r="BY31" s="3" t="s">
        <v>48</v>
      </c>
      <c r="BZ31" s="3" t="s">
        <v>45</v>
      </c>
      <c r="CA31" s="3" t="s">
        <v>46</v>
      </c>
      <c r="CB31" s="3" t="s">
        <v>47</v>
      </c>
      <c r="CC31" s="3" t="s">
        <v>48</v>
      </c>
      <c r="CD31" s="3" t="s">
        <v>45</v>
      </c>
      <c r="CE31" s="3" t="s">
        <v>46</v>
      </c>
      <c r="CF31" s="3" t="s">
        <v>47</v>
      </c>
      <c r="CG31" s="3" t="s">
        <v>48</v>
      </c>
      <c r="CH31" s="3" t="s">
        <v>45</v>
      </c>
      <c r="CI31" s="3" t="s">
        <v>46</v>
      </c>
      <c r="CJ31" s="3" t="s">
        <v>47</v>
      </c>
      <c r="CK31" s="3" t="s">
        <v>48</v>
      </c>
      <c r="CL31" s="3" t="s">
        <v>45</v>
      </c>
      <c r="CM31" s="3" t="s">
        <v>46</v>
      </c>
      <c r="CN31" s="3" t="s">
        <v>47</v>
      </c>
      <c r="CO31" s="3" t="s">
        <v>48</v>
      </c>
      <c r="CP31" s="3" t="s">
        <v>45</v>
      </c>
      <c r="CQ31" s="3" t="s">
        <v>46</v>
      </c>
      <c r="CR31" s="3" t="s">
        <v>47</v>
      </c>
      <c r="CS31" s="3" t="s">
        <v>48</v>
      </c>
      <c r="CT31" s="3" t="s">
        <v>45</v>
      </c>
      <c r="CU31" s="3" t="s">
        <v>46</v>
      </c>
      <c r="CV31" s="3" t="s">
        <v>47</v>
      </c>
      <c r="CW31" s="3" t="s">
        <v>48</v>
      </c>
      <c r="CX31" s="3" t="s">
        <v>45</v>
      </c>
      <c r="CY31" s="3" t="s">
        <v>46</v>
      </c>
      <c r="CZ31" s="3" t="s">
        <v>47</v>
      </c>
      <c r="DA31" s="3" t="s">
        <v>48</v>
      </c>
      <c r="DB31" s="3" t="s">
        <v>45</v>
      </c>
      <c r="DC31" s="3" t="s">
        <v>46</v>
      </c>
      <c r="DD31" s="3" t="s">
        <v>47</v>
      </c>
      <c r="DE31" s="3" t="s">
        <v>48</v>
      </c>
      <c r="DF31" s="3" t="s">
        <v>45</v>
      </c>
      <c r="DG31" s="3" t="s">
        <v>46</v>
      </c>
      <c r="DH31" s="3" t="s">
        <v>47</v>
      </c>
      <c r="DI31" s="3" t="s">
        <v>48</v>
      </c>
      <c r="DJ31" s="3" t="s">
        <v>45</v>
      </c>
      <c r="DK31" s="3" t="s">
        <v>46</v>
      </c>
      <c r="DL31" s="3" t="s">
        <v>47</v>
      </c>
      <c r="DM31" s="3" t="s">
        <v>48</v>
      </c>
    </row>
    <row r="32" spans="1:117" ht="18.75" hidden="1">
      <c r="U32" s="3" t="s">
        <v>49</v>
      </c>
      <c r="AD32" s="5">
        <v>47.89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47.89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6.14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5">
        <v>0</v>
      </c>
      <c r="CP32" s="5">
        <v>0</v>
      </c>
      <c r="CQ32" s="5">
        <v>0</v>
      </c>
      <c r="CR32" s="5">
        <v>0</v>
      </c>
      <c r="CS32" s="5">
        <v>0</v>
      </c>
      <c r="CT32" s="5">
        <v>0</v>
      </c>
      <c r="CU32" s="5">
        <v>0</v>
      </c>
      <c r="CV32" s="5">
        <v>0</v>
      </c>
      <c r="CW32" s="5">
        <v>0</v>
      </c>
      <c r="CX32" s="5">
        <v>47.89</v>
      </c>
      <c r="CY32" s="5">
        <v>0</v>
      </c>
      <c r="CZ32" s="5">
        <v>0</v>
      </c>
      <c r="DA32" s="5">
        <v>0</v>
      </c>
      <c r="DB32" s="5">
        <v>0</v>
      </c>
      <c r="DC32" s="5">
        <v>0</v>
      </c>
      <c r="DD32" s="5">
        <v>0</v>
      </c>
      <c r="DE32" s="5">
        <v>0</v>
      </c>
      <c r="DF32" s="5">
        <v>0</v>
      </c>
      <c r="DG32" s="5">
        <v>0</v>
      </c>
      <c r="DH32" s="5">
        <v>0</v>
      </c>
      <c r="DI32" s="5">
        <v>0</v>
      </c>
      <c r="DJ32" s="5">
        <v>0</v>
      </c>
      <c r="DK32" s="5">
        <v>0</v>
      </c>
      <c r="DL32" s="5">
        <v>0</v>
      </c>
      <c r="DM32" s="5">
        <v>0</v>
      </c>
    </row>
    <row r="33" spans="1:117" ht="18.75" hidden="1">
      <c r="S33" s="3" t="s">
        <v>50</v>
      </c>
      <c r="T33" s="3" t="s">
        <v>51</v>
      </c>
      <c r="U33" s="3" t="s">
        <v>52</v>
      </c>
      <c r="AD33" s="5">
        <f t="shared" ref="AD33:BI33" si="0">AD32*$U$31</f>
        <v>4.7890000000000006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0</v>
      </c>
      <c r="AJ33" s="5">
        <f t="shared" si="0"/>
        <v>0</v>
      </c>
      <c r="AK33" s="5">
        <f t="shared" si="0"/>
        <v>0</v>
      </c>
      <c r="AL33" s="5">
        <f t="shared" si="0"/>
        <v>4.7890000000000006</v>
      </c>
      <c r="AM33" s="5">
        <f t="shared" si="0"/>
        <v>0</v>
      </c>
      <c r="AN33" s="5">
        <f t="shared" si="0"/>
        <v>0</v>
      </c>
      <c r="AO33" s="5">
        <f t="shared" si="0"/>
        <v>0</v>
      </c>
      <c r="AP33" s="5">
        <f t="shared" si="0"/>
        <v>0</v>
      </c>
      <c r="AQ33" s="5">
        <f t="shared" si="0"/>
        <v>0</v>
      </c>
      <c r="AR33" s="5">
        <f t="shared" si="0"/>
        <v>0</v>
      </c>
      <c r="AS33" s="5">
        <f t="shared" si="0"/>
        <v>0</v>
      </c>
      <c r="AT33" s="5">
        <f t="shared" si="0"/>
        <v>0</v>
      </c>
      <c r="AU33" s="5">
        <f t="shared" si="0"/>
        <v>0</v>
      </c>
      <c r="AV33" s="5">
        <f t="shared" si="0"/>
        <v>0</v>
      </c>
      <c r="AW33" s="5">
        <f t="shared" si="0"/>
        <v>0</v>
      </c>
      <c r="AX33" s="5">
        <f t="shared" si="0"/>
        <v>0</v>
      </c>
      <c r="AY33" s="5">
        <f t="shared" si="0"/>
        <v>0</v>
      </c>
      <c r="AZ33" s="5">
        <f t="shared" si="0"/>
        <v>0</v>
      </c>
      <c r="BA33" s="5">
        <f t="shared" si="0"/>
        <v>0</v>
      </c>
      <c r="BB33" s="5">
        <f t="shared" si="0"/>
        <v>0</v>
      </c>
      <c r="BC33" s="5">
        <f t="shared" si="0"/>
        <v>0</v>
      </c>
      <c r="BD33" s="5">
        <f t="shared" si="0"/>
        <v>0</v>
      </c>
      <c r="BE33" s="5">
        <f t="shared" si="0"/>
        <v>0</v>
      </c>
      <c r="BF33" s="5">
        <f t="shared" si="0"/>
        <v>0</v>
      </c>
      <c r="BG33" s="5">
        <f t="shared" si="0"/>
        <v>0</v>
      </c>
      <c r="BH33" s="5">
        <f t="shared" si="0"/>
        <v>0</v>
      </c>
      <c r="BI33" s="5">
        <f t="shared" si="0"/>
        <v>0</v>
      </c>
      <c r="BJ33" s="5">
        <f t="shared" ref="BJ33:CO33" si="1">BJ32*$U$31</f>
        <v>0</v>
      </c>
      <c r="BK33" s="5">
        <f t="shared" si="1"/>
        <v>0</v>
      </c>
      <c r="BL33" s="5">
        <f t="shared" si="1"/>
        <v>0</v>
      </c>
      <c r="BM33" s="5">
        <f t="shared" si="1"/>
        <v>0</v>
      </c>
      <c r="BN33" s="5">
        <f t="shared" si="1"/>
        <v>0</v>
      </c>
      <c r="BO33" s="5">
        <f t="shared" si="1"/>
        <v>0</v>
      </c>
      <c r="BP33" s="5">
        <f t="shared" si="1"/>
        <v>0</v>
      </c>
      <c r="BQ33" s="5">
        <f t="shared" si="1"/>
        <v>0</v>
      </c>
      <c r="BR33" s="5">
        <f t="shared" si="1"/>
        <v>0</v>
      </c>
      <c r="BS33" s="5">
        <f t="shared" si="1"/>
        <v>0</v>
      </c>
      <c r="BT33" s="5">
        <f t="shared" si="1"/>
        <v>0</v>
      </c>
      <c r="BU33" s="5">
        <f t="shared" si="1"/>
        <v>0</v>
      </c>
      <c r="BV33" s="5">
        <f t="shared" si="1"/>
        <v>0</v>
      </c>
      <c r="BW33" s="5">
        <f t="shared" si="1"/>
        <v>0</v>
      </c>
      <c r="BX33" s="5">
        <f t="shared" si="1"/>
        <v>0</v>
      </c>
      <c r="BY33" s="5">
        <f t="shared" si="1"/>
        <v>0</v>
      </c>
      <c r="BZ33" s="5">
        <f t="shared" si="1"/>
        <v>0</v>
      </c>
      <c r="CA33" s="5">
        <f t="shared" si="1"/>
        <v>0</v>
      </c>
      <c r="CB33" s="5">
        <f t="shared" si="1"/>
        <v>0</v>
      </c>
      <c r="CC33" s="5">
        <f t="shared" si="1"/>
        <v>0</v>
      </c>
      <c r="CD33" s="5">
        <f t="shared" si="1"/>
        <v>0</v>
      </c>
      <c r="CE33" s="5">
        <f t="shared" si="1"/>
        <v>0</v>
      </c>
      <c r="CF33" s="5">
        <f t="shared" si="1"/>
        <v>0</v>
      </c>
      <c r="CG33" s="5">
        <f t="shared" si="1"/>
        <v>0</v>
      </c>
      <c r="CH33" s="5">
        <f t="shared" si="1"/>
        <v>0.61399999999999999</v>
      </c>
      <c r="CI33" s="5">
        <f t="shared" si="1"/>
        <v>0</v>
      </c>
      <c r="CJ33" s="5">
        <f t="shared" si="1"/>
        <v>0</v>
      </c>
      <c r="CK33" s="5">
        <f t="shared" si="1"/>
        <v>0</v>
      </c>
      <c r="CL33" s="5">
        <f t="shared" si="1"/>
        <v>0</v>
      </c>
      <c r="CM33" s="5">
        <f t="shared" si="1"/>
        <v>0</v>
      </c>
      <c r="CN33" s="5">
        <f t="shared" si="1"/>
        <v>0</v>
      </c>
      <c r="CO33" s="5">
        <f t="shared" si="1"/>
        <v>0</v>
      </c>
      <c r="CP33" s="5">
        <f t="shared" ref="CP33:DM33" si="2">CP32*$U$31</f>
        <v>0</v>
      </c>
      <c r="CQ33" s="5">
        <f t="shared" si="2"/>
        <v>0</v>
      </c>
      <c r="CR33" s="5">
        <f t="shared" si="2"/>
        <v>0</v>
      </c>
      <c r="CS33" s="5">
        <f t="shared" si="2"/>
        <v>0</v>
      </c>
      <c r="CT33" s="5">
        <f t="shared" si="2"/>
        <v>0</v>
      </c>
      <c r="CU33" s="5">
        <f t="shared" si="2"/>
        <v>0</v>
      </c>
      <c r="CV33" s="5">
        <f t="shared" si="2"/>
        <v>0</v>
      </c>
      <c r="CW33" s="5">
        <f t="shared" si="2"/>
        <v>0</v>
      </c>
      <c r="CX33" s="5">
        <f t="shared" si="2"/>
        <v>4.7890000000000006</v>
      </c>
      <c r="CY33" s="5">
        <f t="shared" si="2"/>
        <v>0</v>
      </c>
      <c r="CZ33" s="5">
        <f t="shared" si="2"/>
        <v>0</v>
      </c>
      <c r="DA33" s="5">
        <f t="shared" si="2"/>
        <v>0</v>
      </c>
      <c r="DB33" s="5">
        <f t="shared" si="2"/>
        <v>0</v>
      </c>
      <c r="DC33" s="5">
        <f t="shared" si="2"/>
        <v>0</v>
      </c>
      <c r="DD33" s="5">
        <f t="shared" si="2"/>
        <v>0</v>
      </c>
      <c r="DE33" s="5">
        <f t="shared" si="2"/>
        <v>0</v>
      </c>
      <c r="DF33" s="5">
        <f t="shared" si="2"/>
        <v>0</v>
      </c>
      <c r="DG33" s="5">
        <f t="shared" si="2"/>
        <v>0</v>
      </c>
      <c r="DH33" s="5">
        <f t="shared" si="2"/>
        <v>0</v>
      </c>
      <c r="DI33" s="5">
        <f t="shared" si="2"/>
        <v>0</v>
      </c>
      <c r="DJ33" s="5">
        <f t="shared" si="2"/>
        <v>0</v>
      </c>
      <c r="DK33" s="5">
        <f t="shared" si="2"/>
        <v>0</v>
      </c>
      <c r="DL33" s="5">
        <f t="shared" si="2"/>
        <v>0</v>
      </c>
      <c r="DM33" s="5">
        <f t="shared" si="2"/>
        <v>0</v>
      </c>
    </row>
    <row r="34" spans="1:117" ht="18.75" hidden="1">
      <c r="S34" s="3" t="s">
        <v>50</v>
      </c>
      <c r="T34" s="3" t="s">
        <v>53</v>
      </c>
      <c r="U34" s="3" t="s">
        <v>54</v>
      </c>
      <c r="V34" s="5">
        <f>($AL$34)+($AT$34)+($BR$34)+($BZ$34)+0+0+0+0+0+0+0+0+0</f>
        <v>147.88432000000003</v>
      </c>
      <c r="W34" s="5">
        <f>0+0+0+0+($AM$34)+($AU$34)+($BS$34)+($CA$34)+0+0+0+0+0</f>
        <v>0</v>
      </c>
      <c r="X34" s="5">
        <f>0+0+0+0+0+0+0+0+($AF$34)+0+0+0+0</f>
        <v>0</v>
      </c>
      <c r="Y34" s="5">
        <f>0+0+0+0+0+0+0+0+0+($AO$34)+($AW$34)+($BU$34)+($CC$34)</f>
        <v>0</v>
      </c>
      <c r="AD34" s="5">
        <f>$BR34+$AL34+$BZ34+$AT34</f>
        <v>147.88432000000003</v>
      </c>
      <c r="AE34" s="5">
        <f>$BS34+$AM34+$CA34+$AU34</f>
        <v>0</v>
      </c>
      <c r="AF34" s="5">
        <f>1*(+$AF$33)-AF33</f>
        <v>0</v>
      </c>
      <c r="AG34" s="5">
        <f>$BU34+$AO34+$CC34+$AW34</f>
        <v>0</v>
      </c>
      <c r="AL34" s="5">
        <f>31.88*($AL$33)-AL33</f>
        <v>147.88432000000003</v>
      </c>
      <c r="AM34" s="5">
        <f>31.88*($AM$33)-AM33</f>
        <v>0</v>
      </c>
      <c r="AN34" s="5">
        <f>31.88*($AN$33)-AN33</f>
        <v>0</v>
      </c>
      <c r="AO34" s="5">
        <f>31.88*($AO$33)-AO33</f>
        <v>0</v>
      </c>
      <c r="AT34" s="5">
        <f>11.25*($AT$33)-AT33</f>
        <v>0</v>
      </c>
      <c r="AU34" s="5">
        <f>11.25*($AU$33)-AU33</f>
        <v>0</v>
      </c>
      <c r="AV34" s="5">
        <f>11.25*($AV$33)-AV33</f>
        <v>0</v>
      </c>
      <c r="AW34" s="5">
        <f>11.25*($AW$33)-AW33</f>
        <v>0</v>
      </c>
      <c r="BB34" s="5">
        <f>IF(($AT33-($BJ33))=0,0,$BB33*($AT34-($BJ34))/($AT33-($BJ33)))</f>
        <v>0</v>
      </c>
      <c r="BC34" s="5">
        <f>IF(($AU33-($BK33))=0,0,$BC33*($AU34-($BK34))/($AU33-($BK33)))</f>
        <v>0</v>
      </c>
      <c r="BD34" s="5">
        <f>IF(($AV33-($BL33))=0,0,$BD33*($AV34-($BL34))/($AV33-($BL33)))</f>
        <v>0</v>
      </c>
      <c r="BE34" s="5">
        <f>IF(($AW33-($BM33))=0,0,$BE33*($AW34-($BM34))/($AW33-($BM33)))</f>
        <v>0</v>
      </c>
      <c r="BJ34" s="5">
        <f>31.88*($BJ$33)-BJ33</f>
        <v>0</v>
      </c>
      <c r="BK34" s="5">
        <f>31.88*($BK$33)-BK33</f>
        <v>0</v>
      </c>
      <c r="BL34" s="5">
        <f>31.88*($BL$33)-BL33</f>
        <v>0</v>
      </c>
      <c r="BM34" s="5">
        <f>31.88*($BM$33)-BM33</f>
        <v>0</v>
      </c>
      <c r="BR34" s="5">
        <f>7.93*($BR$33)-BR33</f>
        <v>0</v>
      </c>
      <c r="BS34" s="5">
        <f>7.93*($BS$33)-BS33</f>
        <v>0</v>
      </c>
      <c r="BT34" s="5">
        <f>7.93*($BT$33)-BT33</f>
        <v>0</v>
      </c>
      <c r="BU34" s="5">
        <f>7.93*($BU$33)-BU33</f>
        <v>0</v>
      </c>
      <c r="BZ34" s="5">
        <f>11.25*($BZ$33)-BZ33</f>
        <v>0</v>
      </c>
      <c r="CA34" s="5">
        <f>11.25*($CA$33)-CA33</f>
        <v>0</v>
      </c>
      <c r="CB34" s="5">
        <f>11.25*($CB$33)-CB33</f>
        <v>0</v>
      </c>
      <c r="CC34" s="5">
        <f>11.25*($CC$33)-CC33</f>
        <v>0</v>
      </c>
      <c r="CX34" s="5">
        <f>$BJ34+$AL34</f>
        <v>147.88432000000003</v>
      </c>
      <c r="CY34" s="5">
        <f>$BK34+$AM34</f>
        <v>0</v>
      </c>
      <c r="CZ34" s="5">
        <f>IF(($AF33-($BL33+$BT33+$AN33+$CB33+$AV33))=0,0,$CZ33*($AF34-($BL34+$BT34+$AN34+$CB34+$AV34))/($AF33-($BL33+$BT33+$AN33+$CB33+$AV33)))</f>
        <v>0</v>
      </c>
      <c r="DA34" s="5">
        <f>$BM34+$AO34</f>
        <v>0</v>
      </c>
    </row>
    <row r="35" spans="1:117" ht="18.75" hidden="1">
      <c r="S35" s="3" t="s">
        <v>50</v>
      </c>
      <c r="T35" s="3" t="s">
        <v>53</v>
      </c>
      <c r="U35" s="3" t="s">
        <v>55</v>
      </c>
      <c r="AD35" s="5">
        <f t="shared" ref="AD35:BI35" si="3">AD33+AD34</f>
        <v>152.67332000000002</v>
      </c>
      <c r="AE35" s="5">
        <f t="shared" si="3"/>
        <v>0</v>
      </c>
      <c r="AF35" s="5">
        <f t="shared" si="3"/>
        <v>0</v>
      </c>
      <c r="AG35" s="5">
        <f t="shared" si="3"/>
        <v>0</v>
      </c>
      <c r="AH35" s="5">
        <f t="shared" si="3"/>
        <v>0</v>
      </c>
      <c r="AI35" s="5">
        <f t="shared" si="3"/>
        <v>0</v>
      </c>
      <c r="AJ35" s="5">
        <f t="shared" si="3"/>
        <v>0</v>
      </c>
      <c r="AK35" s="5">
        <f t="shared" si="3"/>
        <v>0</v>
      </c>
      <c r="AL35" s="5">
        <f t="shared" si="3"/>
        <v>152.67332000000002</v>
      </c>
      <c r="AM35" s="5">
        <f t="shared" si="3"/>
        <v>0</v>
      </c>
      <c r="AN35" s="5">
        <f t="shared" si="3"/>
        <v>0</v>
      </c>
      <c r="AO35" s="5">
        <f t="shared" si="3"/>
        <v>0</v>
      </c>
      <c r="AP35" s="5">
        <f t="shared" si="3"/>
        <v>0</v>
      </c>
      <c r="AQ35" s="5">
        <f t="shared" si="3"/>
        <v>0</v>
      </c>
      <c r="AR35" s="5">
        <f t="shared" si="3"/>
        <v>0</v>
      </c>
      <c r="AS35" s="5">
        <f t="shared" si="3"/>
        <v>0</v>
      </c>
      <c r="AT35" s="5">
        <f t="shared" si="3"/>
        <v>0</v>
      </c>
      <c r="AU35" s="5">
        <f t="shared" si="3"/>
        <v>0</v>
      </c>
      <c r="AV35" s="5">
        <f t="shared" si="3"/>
        <v>0</v>
      </c>
      <c r="AW35" s="5">
        <f t="shared" si="3"/>
        <v>0</v>
      </c>
      <c r="AX35" s="5">
        <f t="shared" si="3"/>
        <v>0</v>
      </c>
      <c r="AY35" s="5">
        <f t="shared" si="3"/>
        <v>0</v>
      </c>
      <c r="AZ35" s="5">
        <f t="shared" si="3"/>
        <v>0</v>
      </c>
      <c r="BA35" s="5">
        <f t="shared" si="3"/>
        <v>0</v>
      </c>
      <c r="BB35" s="5">
        <f t="shared" si="3"/>
        <v>0</v>
      </c>
      <c r="BC35" s="5">
        <f t="shared" si="3"/>
        <v>0</v>
      </c>
      <c r="BD35" s="5">
        <f t="shared" si="3"/>
        <v>0</v>
      </c>
      <c r="BE35" s="5">
        <f t="shared" si="3"/>
        <v>0</v>
      </c>
      <c r="BF35" s="5">
        <f t="shared" si="3"/>
        <v>0</v>
      </c>
      <c r="BG35" s="5">
        <f t="shared" si="3"/>
        <v>0</v>
      </c>
      <c r="BH35" s="5">
        <f t="shared" si="3"/>
        <v>0</v>
      </c>
      <c r="BI35" s="5">
        <f t="shared" si="3"/>
        <v>0</v>
      </c>
      <c r="BJ35" s="5">
        <f t="shared" ref="BJ35:CO35" si="4">BJ33+BJ34</f>
        <v>0</v>
      </c>
      <c r="BK35" s="5">
        <f t="shared" si="4"/>
        <v>0</v>
      </c>
      <c r="BL35" s="5">
        <f t="shared" si="4"/>
        <v>0</v>
      </c>
      <c r="BM35" s="5">
        <f t="shared" si="4"/>
        <v>0</v>
      </c>
      <c r="BN35" s="5">
        <f t="shared" si="4"/>
        <v>0</v>
      </c>
      <c r="BO35" s="5">
        <f t="shared" si="4"/>
        <v>0</v>
      </c>
      <c r="BP35" s="5">
        <f t="shared" si="4"/>
        <v>0</v>
      </c>
      <c r="BQ35" s="5">
        <f t="shared" si="4"/>
        <v>0</v>
      </c>
      <c r="BR35" s="5">
        <f t="shared" si="4"/>
        <v>0</v>
      </c>
      <c r="BS35" s="5">
        <f t="shared" si="4"/>
        <v>0</v>
      </c>
      <c r="BT35" s="5">
        <f t="shared" si="4"/>
        <v>0</v>
      </c>
      <c r="BU35" s="5">
        <f t="shared" si="4"/>
        <v>0</v>
      </c>
      <c r="BV35" s="5">
        <f t="shared" si="4"/>
        <v>0</v>
      </c>
      <c r="BW35" s="5">
        <f t="shared" si="4"/>
        <v>0</v>
      </c>
      <c r="BX35" s="5">
        <f t="shared" si="4"/>
        <v>0</v>
      </c>
      <c r="BY35" s="5">
        <f t="shared" si="4"/>
        <v>0</v>
      </c>
      <c r="BZ35" s="5">
        <f t="shared" si="4"/>
        <v>0</v>
      </c>
      <c r="CA35" s="5">
        <f t="shared" si="4"/>
        <v>0</v>
      </c>
      <c r="CB35" s="5">
        <f t="shared" si="4"/>
        <v>0</v>
      </c>
      <c r="CC35" s="5">
        <f t="shared" si="4"/>
        <v>0</v>
      </c>
      <c r="CD35" s="5">
        <f t="shared" si="4"/>
        <v>0</v>
      </c>
      <c r="CE35" s="5">
        <f t="shared" si="4"/>
        <v>0</v>
      </c>
      <c r="CF35" s="5">
        <f t="shared" si="4"/>
        <v>0</v>
      </c>
      <c r="CG35" s="5">
        <f t="shared" si="4"/>
        <v>0</v>
      </c>
      <c r="CH35" s="5">
        <f t="shared" si="4"/>
        <v>0.61399999999999999</v>
      </c>
      <c r="CI35" s="5">
        <f t="shared" si="4"/>
        <v>0</v>
      </c>
      <c r="CJ35" s="5">
        <f t="shared" si="4"/>
        <v>0</v>
      </c>
      <c r="CK35" s="5">
        <f t="shared" si="4"/>
        <v>0</v>
      </c>
      <c r="CL35" s="5">
        <f t="shared" si="4"/>
        <v>0</v>
      </c>
      <c r="CM35" s="5">
        <f t="shared" si="4"/>
        <v>0</v>
      </c>
      <c r="CN35" s="5">
        <f t="shared" si="4"/>
        <v>0</v>
      </c>
      <c r="CO35" s="5">
        <f t="shared" si="4"/>
        <v>0</v>
      </c>
      <c r="CP35" s="5">
        <f t="shared" ref="CP35:DM35" si="5">CP33+CP34</f>
        <v>0</v>
      </c>
      <c r="CQ35" s="5">
        <f t="shared" si="5"/>
        <v>0</v>
      </c>
      <c r="CR35" s="5">
        <f t="shared" si="5"/>
        <v>0</v>
      </c>
      <c r="CS35" s="5">
        <f t="shared" si="5"/>
        <v>0</v>
      </c>
      <c r="CT35" s="5">
        <f t="shared" si="5"/>
        <v>0</v>
      </c>
      <c r="CU35" s="5">
        <f t="shared" si="5"/>
        <v>0</v>
      </c>
      <c r="CV35" s="5">
        <f t="shared" si="5"/>
        <v>0</v>
      </c>
      <c r="CW35" s="5">
        <f t="shared" si="5"/>
        <v>0</v>
      </c>
      <c r="CX35" s="5">
        <f t="shared" si="5"/>
        <v>152.67332000000002</v>
      </c>
      <c r="CY35" s="5">
        <f t="shared" si="5"/>
        <v>0</v>
      </c>
      <c r="CZ35" s="5">
        <f t="shared" si="5"/>
        <v>0</v>
      </c>
      <c r="DA35" s="5">
        <f t="shared" si="5"/>
        <v>0</v>
      </c>
      <c r="DB35" s="5">
        <f t="shared" si="5"/>
        <v>0</v>
      </c>
      <c r="DC35" s="5">
        <f t="shared" si="5"/>
        <v>0</v>
      </c>
      <c r="DD35" s="5">
        <f t="shared" si="5"/>
        <v>0</v>
      </c>
      <c r="DE35" s="5">
        <f t="shared" si="5"/>
        <v>0</v>
      </c>
      <c r="DF35" s="5">
        <f t="shared" si="5"/>
        <v>0</v>
      </c>
      <c r="DG35" s="5">
        <f t="shared" si="5"/>
        <v>0</v>
      </c>
      <c r="DH35" s="5">
        <f t="shared" si="5"/>
        <v>0</v>
      </c>
      <c r="DI35" s="5">
        <f t="shared" si="5"/>
        <v>0</v>
      </c>
      <c r="DJ35" s="5">
        <f t="shared" si="5"/>
        <v>0</v>
      </c>
      <c r="DK35" s="5">
        <f t="shared" si="5"/>
        <v>0</v>
      </c>
      <c r="DL35" s="5">
        <f t="shared" si="5"/>
        <v>0</v>
      </c>
      <c r="DM35" s="5">
        <f t="shared" si="5"/>
        <v>0</v>
      </c>
    </row>
    <row r="36" spans="1:117" ht="18.75" hidden="1">
      <c r="S36" s="3" t="s">
        <v>50</v>
      </c>
      <c r="T36" s="3" t="s">
        <v>53</v>
      </c>
      <c r="U36" s="3" t="s">
        <v>56</v>
      </c>
      <c r="V36" s="5">
        <f>1.03*($CX$35)</f>
        <v>157.25351960000003</v>
      </c>
      <c r="W36" s="5">
        <f>1.03*($CY$35)</f>
        <v>0</v>
      </c>
      <c r="X36" s="5">
        <f>1.03*($CZ$35)</f>
        <v>0</v>
      </c>
      <c r="Y36" s="5">
        <f>1.03*($DA$35)</f>
        <v>0</v>
      </c>
      <c r="AD36" s="5">
        <f>$V36</f>
        <v>157.25351960000003</v>
      </c>
      <c r="AE36" s="5">
        <f>$W36</f>
        <v>0</v>
      </c>
      <c r="AF36" s="5">
        <f>$X36</f>
        <v>0</v>
      </c>
      <c r="AG36" s="5">
        <f>$Y36</f>
        <v>0</v>
      </c>
    </row>
    <row r="37" spans="1:117" ht="18.75" hidden="1">
      <c r="S37" s="3" t="s">
        <v>50</v>
      </c>
      <c r="T37" s="3" t="s">
        <v>53</v>
      </c>
      <c r="U37" s="3" t="s">
        <v>57</v>
      </c>
      <c r="AD37" s="5">
        <f t="shared" ref="AD37:BI37" si="6">AD35+AD36</f>
        <v>309.92683960000005</v>
      </c>
      <c r="AE37" s="5">
        <f t="shared" si="6"/>
        <v>0</v>
      </c>
      <c r="AF37" s="5">
        <f t="shared" si="6"/>
        <v>0</v>
      </c>
      <c r="AG37" s="5">
        <f t="shared" si="6"/>
        <v>0</v>
      </c>
      <c r="AH37" s="5">
        <f t="shared" si="6"/>
        <v>0</v>
      </c>
      <c r="AI37" s="5">
        <f t="shared" si="6"/>
        <v>0</v>
      </c>
      <c r="AJ37" s="5">
        <f t="shared" si="6"/>
        <v>0</v>
      </c>
      <c r="AK37" s="5">
        <f t="shared" si="6"/>
        <v>0</v>
      </c>
      <c r="AL37" s="5">
        <f t="shared" si="6"/>
        <v>152.67332000000002</v>
      </c>
      <c r="AM37" s="5">
        <f t="shared" si="6"/>
        <v>0</v>
      </c>
      <c r="AN37" s="5">
        <f t="shared" si="6"/>
        <v>0</v>
      </c>
      <c r="AO37" s="5">
        <f t="shared" si="6"/>
        <v>0</v>
      </c>
      <c r="AP37" s="5">
        <f t="shared" si="6"/>
        <v>0</v>
      </c>
      <c r="AQ37" s="5">
        <f t="shared" si="6"/>
        <v>0</v>
      </c>
      <c r="AR37" s="5">
        <f t="shared" si="6"/>
        <v>0</v>
      </c>
      <c r="AS37" s="5">
        <f t="shared" si="6"/>
        <v>0</v>
      </c>
      <c r="AT37" s="5">
        <f t="shared" si="6"/>
        <v>0</v>
      </c>
      <c r="AU37" s="5">
        <f t="shared" si="6"/>
        <v>0</v>
      </c>
      <c r="AV37" s="5">
        <f t="shared" si="6"/>
        <v>0</v>
      </c>
      <c r="AW37" s="5">
        <f t="shared" si="6"/>
        <v>0</v>
      </c>
      <c r="AX37" s="5">
        <f t="shared" si="6"/>
        <v>0</v>
      </c>
      <c r="AY37" s="5">
        <f t="shared" si="6"/>
        <v>0</v>
      </c>
      <c r="AZ37" s="5">
        <f t="shared" si="6"/>
        <v>0</v>
      </c>
      <c r="BA37" s="5">
        <f t="shared" si="6"/>
        <v>0</v>
      </c>
      <c r="BB37" s="5">
        <f t="shared" si="6"/>
        <v>0</v>
      </c>
      <c r="BC37" s="5">
        <f t="shared" si="6"/>
        <v>0</v>
      </c>
      <c r="BD37" s="5">
        <f t="shared" si="6"/>
        <v>0</v>
      </c>
      <c r="BE37" s="5">
        <f t="shared" si="6"/>
        <v>0</v>
      </c>
      <c r="BF37" s="5">
        <f t="shared" si="6"/>
        <v>0</v>
      </c>
      <c r="BG37" s="5">
        <f t="shared" si="6"/>
        <v>0</v>
      </c>
      <c r="BH37" s="5">
        <f t="shared" si="6"/>
        <v>0</v>
      </c>
      <c r="BI37" s="5">
        <f t="shared" si="6"/>
        <v>0</v>
      </c>
      <c r="BJ37" s="5">
        <f t="shared" ref="BJ37:CO37" si="7">BJ35+BJ36</f>
        <v>0</v>
      </c>
      <c r="BK37" s="5">
        <f t="shared" si="7"/>
        <v>0</v>
      </c>
      <c r="BL37" s="5">
        <f t="shared" si="7"/>
        <v>0</v>
      </c>
      <c r="BM37" s="5">
        <f t="shared" si="7"/>
        <v>0</v>
      </c>
      <c r="BN37" s="5">
        <f t="shared" si="7"/>
        <v>0</v>
      </c>
      <c r="BO37" s="5">
        <f t="shared" si="7"/>
        <v>0</v>
      </c>
      <c r="BP37" s="5">
        <f t="shared" si="7"/>
        <v>0</v>
      </c>
      <c r="BQ37" s="5">
        <f t="shared" si="7"/>
        <v>0</v>
      </c>
      <c r="BR37" s="5">
        <f t="shared" si="7"/>
        <v>0</v>
      </c>
      <c r="BS37" s="5">
        <f t="shared" si="7"/>
        <v>0</v>
      </c>
      <c r="BT37" s="5">
        <f t="shared" si="7"/>
        <v>0</v>
      </c>
      <c r="BU37" s="5">
        <f t="shared" si="7"/>
        <v>0</v>
      </c>
      <c r="BV37" s="5">
        <f t="shared" si="7"/>
        <v>0</v>
      </c>
      <c r="BW37" s="5">
        <f t="shared" si="7"/>
        <v>0</v>
      </c>
      <c r="BX37" s="5">
        <f t="shared" si="7"/>
        <v>0</v>
      </c>
      <c r="BY37" s="5">
        <f t="shared" si="7"/>
        <v>0</v>
      </c>
      <c r="BZ37" s="5">
        <f t="shared" si="7"/>
        <v>0</v>
      </c>
      <c r="CA37" s="5">
        <f t="shared" si="7"/>
        <v>0</v>
      </c>
      <c r="CB37" s="5">
        <f t="shared" si="7"/>
        <v>0</v>
      </c>
      <c r="CC37" s="5">
        <f t="shared" si="7"/>
        <v>0</v>
      </c>
      <c r="CD37" s="5">
        <f t="shared" si="7"/>
        <v>0</v>
      </c>
      <c r="CE37" s="5">
        <f t="shared" si="7"/>
        <v>0</v>
      </c>
      <c r="CF37" s="5">
        <f t="shared" si="7"/>
        <v>0</v>
      </c>
      <c r="CG37" s="5">
        <f t="shared" si="7"/>
        <v>0</v>
      </c>
      <c r="CH37" s="5">
        <f t="shared" si="7"/>
        <v>0.61399999999999999</v>
      </c>
      <c r="CI37" s="5">
        <f t="shared" si="7"/>
        <v>0</v>
      </c>
      <c r="CJ37" s="5">
        <f t="shared" si="7"/>
        <v>0</v>
      </c>
      <c r="CK37" s="5">
        <f t="shared" si="7"/>
        <v>0</v>
      </c>
      <c r="CL37" s="5">
        <f t="shared" si="7"/>
        <v>0</v>
      </c>
      <c r="CM37" s="5">
        <f t="shared" si="7"/>
        <v>0</v>
      </c>
      <c r="CN37" s="5">
        <f t="shared" si="7"/>
        <v>0</v>
      </c>
      <c r="CO37" s="5">
        <f t="shared" si="7"/>
        <v>0</v>
      </c>
      <c r="CP37" s="5">
        <f t="shared" ref="CP37:DM37" si="8">CP35+CP36</f>
        <v>0</v>
      </c>
      <c r="CQ37" s="5">
        <f t="shared" si="8"/>
        <v>0</v>
      </c>
      <c r="CR37" s="5">
        <f t="shared" si="8"/>
        <v>0</v>
      </c>
      <c r="CS37" s="5">
        <f t="shared" si="8"/>
        <v>0</v>
      </c>
      <c r="CT37" s="5">
        <f t="shared" si="8"/>
        <v>0</v>
      </c>
      <c r="CU37" s="5">
        <f t="shared" si="8"/>
        <v>0</v>
      </c>
      <c r="CV37" s="5">
        <f t="shared" si="8"/>
        <v>0</v>
      </c>
      <c r="CW37" s="5">
        <f t="shared" si="8"/>
        <v>0</v>
      </c>
      <c r="CX37" s="5">
        <f t="shared" si="8"/>
        <v>152.67332000000002</v>
      </c>
      <c r="CY37" s="5">
        <f t="shared" si="8"/>
        <v>0</v>
      </c>
      <c r="CZ37" s="5">
        <f t="shared" si="8"/>
        <v>0</v>
      </c>
      <c r="DA37" s="5">
        <f t="shared" si="8"/>
        <v>0</v>
      </c>
      <c r="DB37" s="5">
        <f t="shared" si="8"/>
        <v>0</v>
      </c>
      <c r="DC37" s="5">
        <f t="shared" si="8"/>
        <v>0</v>
      </c>
      <c r="DD37" s="5">
        <f t="shared" si="8"/>
        <v>0</v>
      </c>
      <c r="DE37" s="5">
        <f t="shared" si="8"/>
        <v>0</v>
      </c>
      <c r="DF37" s="5">
        <f t="shared" si="8"/>
        <v>0</v>
      </c>
      <c r="DG37" s="5">
        <f t="shared" si="8"/>
        <v>0</v>
      </c>
      <c r="DH37" s="5">
        <f t="shared" si="8"/>
        <v>0</v>
      </c>
      <c r="DI37" s="5">
        <f t="shared" si="8"/>
        <v>0</v>
      </c>
      <c r="DJ37" s="5">
        <f t="shared" si="8"/>
        <v>0</v>
      </c>
      <c r="DK37" s="5">
        <f t="shared" si="8"/>
        <v>0</v>
      </c>
      <c r="DL37" s="5">
        <f t="shared" si="8"/>
        <v>0</v>
      </c>
      <c r="DM37" s="5">
        <f t="shared" si="8"/>
        <v>0</v>
      </c>
    </row>
    <row r="38" spans="1:117" ht="18.75" hidden="1">
      <c r="S38" s="3" t="s">
        <v>50</v>
      </c>
      <c r="T38" s="3" t="s">
        <v>53</v>
      </c>
      <c r="U38" s="3" t="s">
        <v>58</v>
      </c>
      <c r="V38" s="5">
        <f>0.72*($CX$37)</f>
        <v>109.92479040000001</v>
      </c>
      <c r="W38" s="5">
        <f>0.72*($CY$37)</f>
        <v>0</v>
      </c>
      <c r="X38" s="5">
        <f>0.72*($CZ$37)</f>
        <v>0</v>
      </c>
      <c r="Y38" s="5">
        <f>0.72*($DA$37)</f>
        <v>0</v>
      </c>
      <c r="AD38" s="5">
        <f>$V38</f>
        <v>109.92479040000001</v>
      </c>
      <c r="AE38" s="5">
        <f>$W38</f>
        <v>0</v>
      </c>
      <c r="AF38" s="5">
        <f>$X38</f>
        <v>0</v>
      </c>
      <c r="AG38" s="5">
        <f>$Y38</f>
        <v>0</v>
      </c>
    </row>
    <row r="39" spans="1:117" ht="18.75" hidden="1">
      <c r="S39" s="3" t="s">
        <v>50</v>
      </c>
      <c r="T39" s="3" t="s">
        <v>53</v>
      </c>
      <c r="U39" s="3" t="s">
        <v>59</v>
      </c>
      <c r="AD39" s="5">
        <f t="shared" ref="AD39:BI39" si="9">AD37+AD38</f>
        <v>419.85163000000006</v>
      </c>
      <c r="AE39" s="5">
        <f t="shared" si="9"/>
        <v>0</v>
      </c>
      <c r="AF39" s="5">
        <f t="shared" si="9"/>
        <v>0</v>
      </c>
      <c r="AG39" s="5">
        <f t="shared" si="9"/>
        <v>0</v>
      </c>
      <c r="AH39" s="5">
        <f t="shared" si="9"/>
        <v>0</v>
      </c>
      <c r="AI39" s="5">
        <f t="shared" si="9"/>
        <v>0</v>
      </c>
      <c r="AJ39" s="5">
        <f t="shared" si="9"/>
        <v>0</v>
      </c>
      <c r="AK39" s="5">
        <f t="shared" si="9"/>
        <v>0</v>
      </c>
      <c r="AL39" s="5">
        <f t="shared" si="9"/>
        <v>152.67332000000002</v>
      </c>
      <c r="AM39" s="5">
        <f t="shared" si="9"/>
        <v>0</v>
      </c>
      <c r="AN39" s="5">
        <f t="shared" si="9"/>
        <v>0</v>
      </c>
      <c r="AO39" s="5">
        <f t="shared" si="9"/>
        <v>0</v>
      </c>
      <c r="AP39" s="5">
        <f t="shared" si="9"/>
        <v>0</v>
      </c>
      <c r="AQ39" s="5">
        <f t="shared" si="9"/>
        <v>0</v>
      </c>
      <c r="AR39" s="5">
        <f t="shared" si="9"/>
        <v>0</v>
      </c>
      <c r="AS39" s="5">
        <f t="shared" si="9"/>
        <v>0</v>
      </c>
      <c r="AT39" s="5">
        <f t="shared" si="9"/>
        <v>0</v>
      </c>
      <c r="AU39" s="5">
        <f t="shared" si="9"/>
        <v>0</v>
      </c>
      <c r="AV39" s="5">
        <f t="shared" si="9"/>
        <v>0</v>
      </c>
      <c r="AW39" s="5">
        <f t="shared" si="9"/>
        <v>0</v>
      </c>
      <c r="AX39" s="5">
        <f t="shared" si="9"/>
        <v>0</v>
      </c>
      <c r="AY39" s="5">
        <f t="shared" si="9"/>
        <v>0</v>
      </c>
      <c r="AZ39" s="5">
        <f t="shared" si="9"/>
        <v>0</v>
      </c>
      <c r="BA39" s="5">
        <f t="shared" si="9"/>
        <v>0</v>
      </c>
      <c r="BB39" s="5">
        <f t="shared" si="9"/>
        <v>0</v>
      </c>
      <c r="BC39" s="5">
        <f t="shared" si="9"/>
        <v>0</v>
      </c>
      <c r="BD39" s="5">
        <f t="shared" si="9"/>
        <v>0</v>
      </c>
      <c r="BE39" s="5">
        <f t="shared" si="9"/>
        <v>0</v>
      </c>
      <c r="BF39" s="5">
        <f t="shared" si="9"/>
        <v>0</v>
      </c>
      <c r="BG39" s="5">
        <f t="shared" si="9"/>
        <v>0</v>
      </c>
      <c r="BH39" s="5">
        <f t="shared" si="9"/>
        <v>0</v>
      </c>
      <c r="BI39" s="5">
        <f t="shared" si="9"/>
        <v>0</v>
      </c>
      <c r="BJ39" s="5">
        <f t="shared" ref="BJ39:CO39" si="10">BJ37+BJ38</f>
        <v>0</v>
      </c>
      <c r="BK39" s="5">
        <f t="shared" si="10"/>
        <v>0</v>
      </c>
      <c r="BL39" s="5">
        <f t="shared" si="10"/>
        <v>0</v>
      </c>
      <c r="BM39" s="5">
        <f t="shared" si="10"/>
        <v>0</v>
      </c>
      <c r="BN39" s="5">
        <f t="shared" si="10"/>
        <v>0</v>
      </c>
      <c r="BO39" s="5">
        <f t="shared" si="10"/>
        <v>0</v>
      </c>
      <c r="BP39" s="5">
        <f t="shared" si="10"/>
        <v>0</v>
      </c>
      <c r="BQ39" s="5">
        <f t="shared" si="10"/>
        <v>0</v>
      </c>
      <c r="BR39" s="5">
        <f t="shared" si="10"/>
        <v>0</v>
      </c>
      <c r="BS39" s="5">
        <f t="shared" si="10"/>
        <v>0</v>
      </c>
      <c r="BT39" s="5">
        <f t="shared" si="10"/>
        <v>0</v>
      </c>
      <c r="BU39" s="5">
        <f t="shared" si="10"/>
        <v>0</v>
      </c>
      <c r="BV39" s="5">
        <f t="shared" si="10"/>
        <v>0</v>
      </c>
      <c r="BW39" s="5">
        <f t="shared" si="10"/>
        <v>0</v>
      </c>
      <c r="BX39" s="5">
        <f t="shared" si="10"/>
        <v>0</v>
      </c>
      <c r="BY39" s="5">
        <f t="shared" si="10"/>
        <v>0</v>
      </c>
      <c r="BZ39" s="5">
        <f t="shared" si="10"/>
        <v>0</v>
      </c>
      <c r="CA39" s="5">
        <f t="shared" si="10"/>
        <v>0</v>
      </c>
      <c r="CB39" s="5">
        <f t="shared" si="10"/>
        <v>0</v>
      </c>
      <c r="CC39" s="5">
        <f t="shared" si="10"/>
        <v>0</v>
      </c>
      <c r="CD39" s="5">
        <f t="shared" si="10"/>
        <v>0</v>
      </c>
      <c r="CE39" s="5">
        <f t="shared" si="10"/>
        <v>0</v>
      </c>
      <c r="CF39" s="5">
        <f t="shared" si="10"/>
        <v>0</v>
      </c>
      <c r="CG39" s="5">
        <f t="shared" si="10"/>
        <v>0</v>
      </c>
      <c r="CH39" s="5">
        <f t="shared" si="10"/>
        <v>0.61399999999999999</v>
      </c>
      <c r="CI39" s="5">
        <f t="shared" si="10"/>
        <v>0</v>
      </c>
      <c r="CJ39" s="5">
        <f t="shared" si="10"/>
        <v>0</v>
      </c>
      <c r="CK39" s="5">
        <f t="shared" si="10"/>
        <v>0</v>
      </c>
      <c r="CL39" s="5">
        <f t="shared" si="10"/>
        <v>0</v>
      </c>
      <c r="CM39" s="5">
        <f t="shared" si="10"/>
        <v>0</v>
      </c>
      <c r="CN39" s="5">
        <f t="shared" si="10"/>
        <v>0</v>
      </c>
      <c r="CO39" s="5">
        <f t="shared" si="10"/>
        <v>0</v>
      </c>
      <c r="CP39" s="5">
        <f t="shared" ref="CP39:DM39" si="11">CP37+CP38</f>
        <v>0</v>
      </c>
      <c r="CQ39" s="5">
        <f t="shared" si="11"/>
        <v>0</v>
      </c>
      <c r="CR39" s="5">
        <f t="shared" si="11"/>
        <v>0</v>
      </c>
      <c r="CS39" s="5">
        <f t="shared" si="11"/>
        <v>0</v>
      </c>
      <c r="CT39" s="5">
        <f t="shared" si="11"/>
        <v>0</v>
      </c>
      <c r="CU39" s="5">
        <f t="shared" si="11"/>
        <v>0</v>
      </c>
      <c r="CV39" s="5">
        <f t="shared" si="11"/>
        <v>0</v>
      </c>
      <c r="CW39" s="5">
        <f t="shared" si="11"/>
        <v>0</v>
      </c>
      <c r="CX39" s="5">
        <f t="shared" si="11"/>
        <v>152.67332000000002</v>
      </c>
      <c r="CY39" s="5">
        <f t="shared" si="11"/>
        <v>0</v>
      </c>
      <c r="CZ39" s="5">
        <f t="shared" si="11"/>
        <v>0</v>
      </c>
      <c r="DA39" s="5">
        <f t="shared" si="11"/>
        <v>0</v>
      </c>
      <c r="DB39" s="5">
        <f t="shared" si="11"/>
        <v>0</v>
      </c>
      <c r="DC39" s="5">
        <f t="shared" si="11"/>
        <v>0</v>
      </c>
      <c r="DD39" s="5">
        <f t="shared" si="11"/>
        <v>0</v>
      </c>
      <c r="DE39" s="5">
        <f t="shared" si="11"/>
        <v>0</v>
      </c>
      <c r="DF39" s="5">
        <f t="shared" si="11"/>
        <v>0</v>
      </c>
      <c r="DG39" s="5">
        <f t="shared" si="11"/>
        <v>0</v>
      </c>
      <c r="DH39" s="5">
        <f t="shared" si="11"/>
        <v>0</v>
      </c>
      <c r="DI39" s="5">
        <f t="shared" si="11"/>
        <v>0</v>
      </c>
      <c r="DJ39" s="5">
        <f t="shared" si="11"/>
        <v>0</v>
      </c>
      <c r="DK39" s="5">
        <f t="shared" si="11"/>
        <v>0</v>
      </c>
      <c r="DL39" s="5">
        <f t="shared" si="11"/>
        <v>0</v>
      </c>
      <c r="DM39" s="5">
        <f t="shared" si="11"/>
        <v>0</v>
      </c>
    </row>
    <row r="40" spans="1:117" ht="18.75" hidden="1">
      <c r="S40" s="3" t="s">
        <v>50</v>
      </c>
      <c r="T40" s="3" t="s">
        <v>53</v>
      </c>
      <c r="U40" s="3" t="s">
        <v>60</v>
      </c>
      <c r="V40" s="5">
        <f>($AD$40)+0+0+0</f>
        <v>83.970326000000014</v>
      </c>
      <c r="W40" s="5">
        <f>0+($AE$40)+0+0</f>
        <v>0</v>
      </c>
      <c r="X40" s="5">
        <f>0+0+($AF$40)+0</f>
        <v>0</v>
      </c>
      <c r="Y40" s="5">
        <f>0+0+0+($AG$40)</f>
        <v>0</v>
      </c>
      <c r="AD40" s="5">
        <f>0.2*($AD$39)</f>
        <v>83.970326000000014</v>
      </c>
      <c r="AE40" s="5">
        <f>0.2*($AE$39)</f>
        <v>0</v>
      </c>
      <c r="AF40" s="5">
        <f>0.2*($AF$39)</f>
        <v>0</v>
      </c>
      <c r="AG40" s="5">
        <f>0.2*($AG$39)</f>
        <v>0</v>
      </c>
    </row>
    <row r="41" spans="1:117" ht="18.75" hidden="1">
      <c r="S41" s="3" t="s">
        <v>50</v>
      </c>
      <c r="T41" s="3" t="s">
        <v>53</v>
      </c>
      <c r="U41" s="3" t="s">
        <v>61</v>
      </c>
      <c r="AD41" s="5">
        <f t="shared" ref="AD41:BI41" si="12">AD39+AD40</f>
        <v>503.82195600000006</v>
      </c>
      <c r="AE41" s="5">
        <f t="shared" si="12"/>
        <v>0</v>
      </c>
      <c r="AF41" s="5">
        <f t="shared" si="12"/>
        <v>0</v>
      </c>
      <c r="AG41" s="5">
        <f t="shared" si="12"/>
        <v>0</v>
      </c>
      <c r="AH41" s="5">
        <f t="shared" si="12"/>
        <v>0</v>
      </c>
      <c r="AI41" s="5">
        <f t="shared" si="12"/>
        <v>0</v>
      </c>
      <c r="AJ41" s="5">
        <f t="shared" si="12"/>
        <v>0</v>
      </c>
      <c r="AK41" s="5">
        <f t="shared" si="12"/>
        <v>0</v>
      </c>
      <c r="AL41" s="5">
        <f t="shared" si="12"/>
        <v>152.67332000000002</v>
      </c>
      <c r="AM41" s="5">
        <f t="shared" si="12"/>
        <v>0</v>
      </c>
      <c r="AN41" s="5">
        <f t="shared" si="12"/>
        <v>0</v>
      </c>
      <c r="AO41" s="5">
        <f t="shared" si="12"/>
        <v>0</v>
      </c>
      <c r="AP41" s="5">
        <f t="shared" si="12"/>
        <v>0</v>
      </c>
      <c r="AQ41" s="5">
        <f t="shared" si="12"/>
        <v>0</v>
      </c>
      <c r="AR41" s="5">
        <f t="shared" si="12"/>
        <v>0</v>
      </c>
      <c r="AS41" s="5">
        <f t="shared" si="12"/>
        <v>0</v>
      </c>
      <c r="AT41" s="5">
        <f t="shared" si="12"/>
        <v>0</v>
      </c>
      <c r="AU41" s="5">
        <f t="shared" si="12"/>
        <v>0</v>
      </c>
      <c r="AV41" s="5">
        <f t="shared" si="12"/>
        <v>0</v>
      </c>
      <c r="AW41" s="5">
        <f t="shared" si="12"/>
        <v>0</v>
      </c>
      <c r="AX41" s="5">
        <f t="shared" si="12"/>
        <v>0</v>
      </c>
      <c r="AY41" s="5">
        <f t="shared" si="12"/>
        <v>0</v>
      </c>
      <c r="AZ41" s="5">
        <f t="shared" si="12"/>
        <v>0</v>
      </c>
      <c r="BA41" s="5">
        <f t="shared" si="12"/>
        <v>0</v>
      </c>
      <c r="BB41" s="5">
        <f t="shared" si="12"/>
        <v>0</v>
      </c>
      <c r="BC41" s="5">
        <f t="shared" si="12"/>
        <v>0</v>
      </c>
      <c r="BD41" s="5">
        <f t="shared" si="12"/>
        <v>0</v>
      </c>
      <c r="BE41" s="5">
        <f t="shared" si="12"/>
        <v>0</v>
      </c>
      <c r="BF41" s="5">
        <f t="shared" si="12"/>
        <v>0</v>
      </c>
      <c r="BG41" s="5">
        <f t="shared" si="12"/>
        <v>0</v>
      </c>
      <c r="BH41" s="5">
        <f t="shared" si="12"/>
        <v>0</v>
      </c>
      <c r="BI41" s="5">
        <f t="shared" si="12"/>
        <v>0</v>
      </c>
      <c r="BJ41" s="5">
        <f t="shared" ref="BJ41:CO41" si="13">BJ39+BJ40</f>
        <v>0</v>
      </c>
      <c r="BK41" s="5">
        <f t="shared" si="13"/>
        <v>0</v>
      </c>
      <c r="BL41" s="5">
        <f t="shared" si="13"/>
        <v>0</v>
      </c>
      <c r="BM41" s="5">
        <f t="shared" si="13"/>
        <v>0</v>
      </c>
      <c r="BN41" s="5">
        <f t="shared" si="13"/>
        <v>0</v>
      </c>
      <c r="BO41" s="5">
        <f t="shared" si="13"/>
        <v>0</v>
      </c>
      <c r="BP41" s="5">
        <f t="shared" si="13"/>
        <v>0</v>
      </c>
      <c r="BQ41" s="5">
        <f t="shared" si="13"/>
        <v>0</v>
      </c>
      <c r="BR41" s="5">
        <f t="shared" si="13"/>
        <v>0</v>
      </c>
      <c r="BS41" s="5">
        <f t="shared" si="13"/>
        <v>0</v>
      </c>
      <c r="BT41" s="5">
        <f t="shared" si="13"/>
        <v>0</v>
      </c>
      <c r="BU41" s="5">
        <f t="shared" si="13"/>
        <v>0</v>
      </c>
      <c r="BV41" s="5">
        <f t="shared" si="13"/>
        <v>0</v>
      </c>
      <c r="BW41" s="5">
        <f t="shared" si="13"/>
        <v>0</v>
      </c>
      <c r="BX41" s="5">
        <f t="shared" si="13"/>
        <v>0</v>
      </c>
      <c r="BY41" s="5">
        <f t="shared" si="13"/>
        <v>0</v>
      </c>
      <c r="BZ41" s="5">
        <f t="shared" si="13"/>
        <v>0</v>
      </c>
      <c r="CA41" s="5">
        <f t="shared" si="13"/>
        <v>0</v>
      </c>
      <c r="CB41" s="5">
        <f t="shared" si="13"/>
        <v>0</v>
      </c>
      <c r="CC41" s="5">
        <f t="shared" si="13"/>
        <v>0</v>
      </c>
      <c r="CD41" s="5">
        <f t="shared" si="13"/>
        <v>0</v>
      </c>
      <c r="CE41" s="5">
        <f t="shared" si="13"/>
        <v>0</v>
      </c>
      <c r="CF41" s="5">
        <f t="shared" si="13"/>
        <v>0</v>
      </c>
      <c r="CG41" s="5">
        <f t="shared" si="13"/>
        <v>0</v>
      </c>
      <c r="CH41" s="5">
        <f t="shared" si="13"/>
        <v>0.61399999999999999</v>
      </c>
      <c r="CI41" s="5">
        <f t="shared" si="13"/>
        <v>0</v>
      </c>
      <c r="CJ41" s="5">
        <f t="shared" si="13"/>
        <v>0</v>
      </c>
      <c r="CK41" s="5">
        <f t="shared" si="13"/>
        <v>0</v>
      </c>
      <c r="CL41" s="5">
        <f t="shared" si="13"/>
        <v>0</v>
      </c>
      <c r="CM41" s="5">
        <f t="shared" si="13"/>
        <v>0</v>
      </c>
      <c r="CN41" s="5">
        <f t="shared" si="13"/>
        <v>0</v>
      </c>
      <c r="CO41" s="5">
        <f t="shared" si="13"/>
        <v>0</v>
      </c>
      <c r="CP41" s="5">
        <f t="shared" ref="CP41:DM41" si="14">CP39+CP40</f>
        <v>0</v>
      </c>
      <c r="CQ41" s="5">
        <f t="shared" si="14"/>
        <v>0</v>
      </c>
      <c r="CR41" s="5">
        <f t="shared" si="14"/>
        <v>0</v>
      </c>
      <c r="CS41" s="5">
        <f t="shared" si="14"/>
        <v>0</v>
      </c>
      <c r="CT41" s="5">
        <f t="shared" si="14"/>
        <v>0</v>
      </c>
      <c r="CU41" s="5">
        <f t="shared" si="14"/>
        <v>0</v>
      </c>
      <c r="CV41" s="5">
        <f t="shared" si="14"/>
        <v>0</v>
      </c>
      <c r="CW41" s="5">
        <f t="shared" si="14"/>
        <v>0</v>
      </c>
      <c r="CX41" s="5">
        <f t="shared" si="14"/>
        <v>152.67332000000002</v>
      </c>
      <c r="CY41" s="5">
        <f t="shared" si="14"/>
        <v>0</v>
      </c>
      <c r="CZ41" s="5">
        <f t="shared" si="14"/>
        <v>0</v>
      </c>
      <c r="DA41" s="5">
        <f t="shared" si="14"/>
        <v>0</v>
      </c>
      <c r="DB41" s="5">
        <f t="shared" si="14"/>
        <v>0</v>
      </c>
      <c r="DC41" s="5">
        <f t="shared" si="14"/>
        <v>0</v>
      </c>
      <c r="DD41" s="5">
        <f t="shared" si="14"/>
        <v>0</v>
      </c>
      <c r="DE41" s="5">
        <f t="shared" si="14"/>
        <v>0</v>
      </c>
      <c r="DF41" s="5">
        <f t="shared" si="14"/>
        <v>0</v>
      </c>
      <c r="DG41" s="5">
        <f t="shared" si="14"/>
        <v>0</v>
      </c>
      <c r="DH41" s="5">
        <f t="shared" si="14"/>
        <v>0</v>
      </c>
      <c r="DI41" s="5">
        <f t="shared" si="14"/>
        <v>0</v>
      </c>
      <c r="DJ41" s="5">
        <f t="shared" si="14"/>
        <v>0</v>
      </c>
      <c r="DK41" s="5">
        <f t="shared" si="14"/>
        <v>0</v>
      </c>
      <c r="DL41" s="5">
        <f t="shared" si="14"/>
        <v>0</v>
      </c>
      <c r="DM41" s="5">
        <f t="shared" si="14"/>
        <v>0</v>
      </c>
    </row>
    <row r="42" spans="1:117" ht="48">
      <c r="A42" s="1" t="s">
        <v>62</v>
      </c>
      <c r="B42" s="6" t="s">
        <v>63</v>
      </c>
      <c r="C42" s="6" t="s">
        <v>64</v>
      </c>
      <c r="D42" s="7" t="s">
        <v>65</v>
      </c>
      <c r="G42" s="7">
        <f>0.1</f>
        <v>0.1</v>
      </c>
    </row>
    <row r="43" spans="1:117" ht="12">
      <c r="A43" s="1"/>
      <c r="B43" s="1"/>
      <c r="C43" s="1" t="s">
        <v>66</v>
      </c>
      <c r="D43" s="7"/>
      <c r="E43" s="7"/>
      <c r="F43" s="8">
        <v>1</v>
      </c>
      <c r="G43" s="7"/>
      <c r="H43" s="9">
        <f>$AL$32+$AP$32+$AM$32+$AQ$32+$AN$32+$AR$32+$AO$32+$AS$32</f>
        <v>47.89</v>
      </c>
      <c r="I43" s="8">
        <v>1</v>
      </c>
      <c r="J43" s="10">
        <f>$AL$33+$AP$33+$AM$33+$AQ$33+$AN$33+$AR$33+$AO$33+$AS$33</f>
        <v>4.7890000000000006</v>
      </c>
      <c r="K43" s="8">
        <v>31.88</v>
      </c>
      <c r="L43" s="10">
        <f>$AL$39+$AP$39+$AM$39+$AQ$39+$AN$39+$AR$39+$AO$39+$AS$39</f>
        <v>152.67332000000002</v>
      </c>
      <c r="M43" s="11" t="s">
        <v>67</v>
      </c>
    </row>
    <row r="44" spans="1:117" ht="12">
      <c r="A44" s="1"/>
      <c r="B44" s="1"/>
      <c r="C44" s="1" t="s">
        <v>68</v>
      </c>
      <c r="D44" s="8" t="s">
        <v>69</v>
      </c>
      <c r="E44" s="12">
        <f>($CH$32+$CL$32+$CI$32+$CM$32+$CJ$32+$CN$32+$CK$32+$CO$32)/1</f>
        <v>6.14</v>
      </c>
      <c r="F44" s="8">
        <v>1</v>
      </c>
      <c r="G44" s="12">
        <f>$CH$33+$CL$33+$CI$33+$CM$33+$CJ$33+$CN$33+$CK$33+$CO$33</f>
        <v>0.61399999999999999</v>
      </c>
    </row>
    <row r="45" spans="1:117" ht="12">
      <c r="A45" s="1"/>
      <c r="B45" s="1"/>
      <c r="C45" s="1" t="s">
        <v>70</v>
      </c>
      <c r="D45" s="7"/>
      <c r="E45" s="7"/>
      <c r="F45" s="7"/>
      <c r="G45" s="7"/>
      <c r="H45" s="9">
        <f>$AD$32+$AH$32+$AE$32+$AI$32+$AF$32+$AJ$32+$AG$32+$AK$32</f>
        <v>47.89</v>
      </c>
      <c r="I45" s="8"/>
      <c r="J45" s="10">
        <f>$AD$33+$AH$33+$AE$33+$AI$33+$AF$33+$AJ$33+$AG$33+$AK$33</f>
        <v>4.7890000000000006</v>
      </c>
      <c r="K45" s="8"/>
      <c r="L45" s="10">
        <f>$AD$35+$AH$35+$AE$35+$AI$35+$AF$35+$AJ$35+$AG$35+$AK$35</f>
        <v>152.67332000000002</v>
      </c>
      <c r="M45" s="11" t="s">
        <v>71</v>
      </c>
    </row>
    <row r="46" spans="1:117" ht="12">
      <c r="A46" s="1"/>
      <c r="B46" s="1"/>
      <c r="C46" s="1" t="s">
        <v>41</v>
      </c>
      <c r="D46" s="7"/>
      <c r="E46" s="7"/>
      <c r="F46" s="7"/>
      <c r="G46" s="7"/>
      <c r="H46" s="9"/>
      <c r="I46" s="8"/>
      <c r="J46" s="10">
        <f>$CX$33+$DB$33+$CY$33+$DC$33+$CZ$33+$DD$33+$DA$33+$DE$33</f>
        <v>4.7890000000000006</v>
      </c>
      <c r="K46" s="8"/>
      <c r="L46" s="10">
        <f>$CX$35+$DB$35+$CY$35+$DC$35+$CZ$35+$DD$35+$DA$35+$DE$35</f>
        <v>152.67332000000002</v>
      </c>
      <c r="M46" s="11" t="s">
        <v>72</v>
      </c>
    </row>
    <row r="47" spans="1:117" ht="48">
      <c r="A47" s="1"/>
      <c r="B47" s="1" t="s">
        <v>73</v>
      </c>
      <c r="C47" s="1" t="s">
        <v>74</v>
      </c>
      <c r="D47" s="8" t="s">
        <v>75</v>
      </c>
      <c r="E47" s="8">
        <v>103</v>
      </c>
      <c r="F47" s="8"/>
      <c r="G47" s="8">
        <v>103</v>
      </c>
      <c r="H47" s="9"/>
      <c r="I47" s="8"/>
      <c r="J47" s="10">
        <f>$G47/100*(J46)</f>
        <v>4.9326700000000008</v>
      </c>
      <c r="K47" s="8"/>
      <c r="L47" s="10">
        <f>$G47/100*(L46)</f>
        <v>157.25351960000003</v>
      </c>
      <c r="M47" s="11" t="s">
        <v>76</v>
      </c>
    </row>
    <row r="48" spans="1:117" ht="48">
      <c r="A48" s="1"/>
      <c r="B48" s="1" t="s">
        <v>77</v>
      </c>
      <c r="C48" s="1" t="s">
        <v>78</v>
      </c>
      <c r="D48" s="8" t="s">
        <v>75</v>
      </c>
      <c r="E48" s="8">
        <v>72</v>
      </c>
      <c r="F48" s="8"/>
      <c r="G48" s="8">
        <v>72</v>
      </c>
      <c r="H48" s="9"/>
      <c r="I48" s="8"/>
      <c r="J48" s="10">
        <f>$G48/100*(J46)</f>
        <v>3.4480800000000005</v>
      </c>
      <c r="K48" s="8"/>
      <c r="L48" s="10">
        <f>$G48/100*(L46)</f>
        <v>109.92479040000001</v>
      </c>
      <c r="M48" s="11" t="s">
        <v>79</v>
      </c>
    </row>
    <row r="49" spans="1:117" ht="12">
      <c r="A49" s="13"/>
      <c r="B49" s="13"/>
      <c r="C49" s="13" t="s">
        <v>80</v>
      </c>
      <c r="D49" s="13"/>
      <c r="E49" s="13"/>
      <c r="F49" s="13"/>
      <c r="G49" s="13"/>
      <c r="H49" s="13"/>
      <c r="I49" s="13"/>
      <c r="J49" s="14">
        <f>SUMIF($M$45:$M48,"пз",J$45:J48)+SUMIF($M$45:$M48,"об_",J$45:J48)+SUMIF($M$45:$M48,"нр",J$45:J48)+SUMIF($M$45:$M48,"сп",J$45:J48)+SUMIF($M$45:$M48,"проч_",J$45:J48)</f>
        <v>13.169750000000002</v>
      </c>
      <c r="K49" s="13"/>
      <c r="L49" s="14">
        <f>SUMIF($M$45:$M48,"пз",L$45:L48)+SUMIF($M$45:$M48,"об_",L$45:L48)+SUMIF($M$45:$M48,"нр",L$45:L48)+SUMIF($M$45:$M48,"сп",L$45:L48)+SUMIF($M$45:$M48,"проч_",L$45:L48)</f>
        <v>419.85163000000006</v>
      </c>
      <c r="M49" s="11" t="s">
        <v>81</v>
      </c>
      <c r="N49" s="11" t="s">
        <v>45</v>
      </c>
    </row>
    <row r="50" spans="1:117" ht="18.75" hidden="1">
      <c r="V50" s="28" t="s">
        <v>31</v>
      </c>
      <c r="W50" s="29"/>
      <c r="X50" s="29"/>
      <c r="Y50" s="29"/>
      <c r="Z50" s="29"/>
      <c r="AA50" s="29"/>
      <c r="AB50" s="29"/>
      <c r="AC50" s="30"/>
      <c r="AD50" s="28" t="s">
        <v>32</v>
      </c>
      <c r="AE50" s="29"/>
      <c r="AF50" s="29"/>
      <c r="AG50" s="29"/>
      <c r="AH50" s="29"/>
      <c r="AI50" s="29"/>
      <c r="AJ50" s="29"/>
      <c r="AK50" s="30"/>
      <c r="AL50" s="28" t="s">
        <v>33</v>
      </c>
      <c r="AM50" s="29"/>
      <c r="AN50" s="29"/>
      <c r="AO50" s="29"/>
      <c r="AP50" s="29"/>
      <c r="AQ50" s="29"/>
      <c r="AR50" s="29"/>
      <c r="AS50" s="30"/>
      <c r="AT50" s="28" t="s">
        <v>34</v>
      </c>
      <c r="AU50" s="29"/>
      <c r="AV50" s="29"/>
      <c r="AW50" s="29"/>
      <c r="AX50" s="29"/>
      <c r="AY50" s="29"/>
      <c r="AZ50" s="29"/>
      <c r="BA50" s="30"/>
      <c r="BB50" s="28" t="s">
        <v>35</v>
      </c>
      <c r="BC50" s="29"/>
      <c r="BD50" s="29"/>
      <c r="BE50" s="29"/>
      <c r="BF50" s="29"/>
      <c r="BG50" s="29"/>
      <c r="BH50" s="29"/>
      <c r="BI50" s="30"/>
      <c r="BJ50" s="28" t="s">
        <v>36</v>
      </c>
      <c r="BK50" s="29"/>
      <c r="BL50" s="29"/>
      <c r="BM50" s="29"/>
      <c r="BN50" s="29"/>
      <c r="BO50" s="29"/>
      <c r="BP50" s="29"/>
      <c r="BQ50" s="30"/>
      <c r="BR50" s="28" t="s">
        <v>37</v>
      </c>
      <c r="BS50" s="29"/>
      <c r="BT50" s="29"/>
      <c r="BU50" s="29"/>
      <c r="BV50" s="29"/>
      <c r="BW50" s="29"/>
      <c r="BX50" s="29"/>
      <c r="BY50" s="30"/>
      <c r="BZ50" s="28" t="s">
        <v>38</v>
      </c>
      <c r="CA50" s="29"/>
      <c r="CB50" s="29"/>
      <c r="CC50" s="29"/>
      <c r="CD50" s="29"/>
      <c r="CE50" s="29"/>
      <c r="CF50" s="29"/>
      <c r="CG50" s="30"/>
      <c r="CH50" s="28" t="s">
        <v>39</v>
      </c>
      <c r="CI50" s="29"/>
      <c r="CJ50" s="29"/>
      <c r="CK50" s="29"/>
      <c r="CL50" s="29"/>
      <c r="CM50" s="29"/>
      <c r="CN50" s="29"/>
      <c r="CO50" s="30"/>
      <c r="CP50" s="28" t="s">
        <v>40</v>
      </c>
      <c r="CQ50" s="29"/>
      <c r="CR50" s="29"/>
      <c r="CS50" s="29"/>
      <c r="CT50" s="29"/>
      <c r="CU50" s="29"/>
      <c r="CV50" s="29"/>
      <c r="CW50" s="30"/>
      <c r="CX50" s="28" t="s">
        <v>41</v>
      </c>
      <c r="CY50" s="29"/>
      <c r="CZ50" s="29"/>
      <c r="DA50" s="29"/>
      <c r="DB50" s="29"/>
      <c r="DC50" s="29"/>
      <c r="DD50" s="29"/>
      <c r="DE50" s="30"/>
      <c r="DF50" s="28" t="s">
        <v>42</v>
      </c>
      <c r="DG50" s="29"/>
      <c r="DH50" s="29"/>
      <c r="DI50" s="29"/>
      <c r="DJ50" s="29"/>
      <c r="DK50" s="29"/>
      <c r="DL50" s="29"/>
      <c r="DM50" s="30"/>
    </row>
    <row r="51" spans="1:117" ht="18.75" hidden="1">
      <c r="V51" s="28" t="s">
        <v>43</v>
      </c>
      <c r="W51" s="29"/>
      <c r="X51" s="29"/>
      <c r="Y51" s="30"/>
      <c r="Z51" s="28" t="s">
        <v>44</v>
      </c>
      <c r="AA51" s="29"/>
      <c r="AB51" s="29"/>
      <c r="AC51" s="30"/>
      <c r="AD51" s="28" t="s">
        <v>43</v>
      </c>
      <c r="AE51" s="29"/>
      <c r="AF51" s="29"/>
      <c r="AG51" s="30"/>
      <c r="AH51" s="28" t="s">
        <v>44</v>
      </c>
      <c r="AI51" s="29"/>
      <c r="AJ51" s="29"/>
      <c r="AK51" s="30"/>
      <c r="AL51" s="28" t="s">
        <v>43</v>
      </c>
      <c r="AM51" s="29"/>
      <c r="AN51" s="29"/>
      <c r="AO51" s="30"/>
      <c r="AP51" s="28" t="s">
        <v>44</v>
      </c>
      <c r="AQ51" s="29"/>
      <c r="AR51" s="29"/>
      <c r="AS51" s="30"/>
      <c r="AT51" s="28" t="s">
        <v>43</v>
      </c>
      <c r="AU51" s="29"/>
      <c r="AV51" s="29"/>
      <c r="AW51" s="30"/>
      <c r="AX51" s="28" t="s">
        <v>44</v>
      </c>
      <c r="AY51" s="29"/>
      <c r="AZ51" s="29"/>
      <c r="BA51" s="30"/>
      <c r="BB51" s="28" t="s">
        <v>43</v>
      </c>
      <c r="BC51" s="29"/>
      <c r="BD51" s="29"/>
      <c r="BE51" s="30"/>
      <c r="BF51" s="28" t="s">
        <v>44</v>
      </c>
      <c r="BG51" s="29"/>
      <c r="BH51" s="29"/>
      <c r="BI51" s="30"/>
      <c r="BJ51" s="28" t="s">
        <v>43</v>
      </c>
      <c r="BK51" s="29"/>
      <c r="BL51" s="29"/>
      <c r="BM51" s="30"/>
      <c r="BN51" s="28" t="s">
        <v>44</v>
      </c>
      <c r="BO51" s="29"/>
      <c r="BP51" s="29"/>
      <c r="BQ51" s="30"/>
      <c r="BR51" s="28" t="s">
        <v>43</v>
      </c>
      <c r="BS51" s="29"/>
      <c r="BT51" s="29"/>
      <c r="BU51" s="30"/>
      <c r="BV51" s="28" t="s">
        <v>44</v>
      </c>
      <c r="BW51" s="29"/>
      <c r="BX51" s="29"/>
      <c r="BY51" s="30"/>
      <c r="BZ51" s="28" t="s">
        <v>43</v>
      </c>
      <c r="CA51" s="29"/>
      <c r="CB51" s="29"/>
      <c r="CC51" s="30"/>
      <c r="CD51" s="28" t="s">
        <v>44</v>
      </c>
      <c r="CE51" s="29"/>
      <c r="CF51" s="29"/>
      <c r="CG51" s="30"/>
      <c r="CH51" s="28" t="s">
        <v>43</v>
      </c>
      <c r="CI51" s="29"/>
      <c r="CJ51" s="29"/>
      <c r="CK51" s="30"/>
      <c r="CL51" s="28" t="s">
        <v>44</v>
      </c>
      <c r="CM51" s="29"/>
      <c r="CN51" s="29"/>
      <c r="CO51" s="30"/>
      <c r="CP51" s="28" t="s">
        <v>43</v>
      </c>
      <c r="CQ51" s="29"/>
      <c r="CR51" s="29"/>
      <c r="CS51" s="30"/>
      <c r="CT51" s="28" t="s">
        <v>44</v>
      </c>
      <c r="CU51" s="29"/>
      <c r="CV51" s="29"/>
      <c r="CW51" s="30"/>
      <c r="CX51" s="28" t="s">
        <v>43</v>
      </c>
      <c r="CY51" s="29"/>
      <c r="CZ51" s="29"/>
      <c r="DA51" s="30"/>
      <c r="DB51" s="28" t="s">
        <v>44</v>
      </c>
      <c r="DC51" s="29"/>
      <c r="DD51" s="29"/>
      <c r="DE51" s="30"/>
      <c r="DF51" s="28" t="s">
        <v>43</v>
      </c>
      <c r="DG51" s="29"/>
      <c r="DH51" s="29"/>
      <c r="DI51" s="30"/>
      <c r="DJ51" s="28" t="s">
        <v>44</v>
      </c>
      <c r="DK51" s="29"/>
      <c r="DL51" s="29"/>
      <c r="DM51" s="30"/>
    </row>
    <row r="52" spans="1:117" ht="18.75" hidden="1">
      <c r="U52" s="4">
        <f>$G$63</f>
        <v>0.1</v>
      </c>
      <c r="V52" s="3" t="s">
        <v>45</v>
      </c>
      <c r="W52" s="3" t="s">
        <v>46</v>
      </c>
      <c r="X52" s="3" t="s">
        <v>47</v>
      </c>
      <c r="Y52" s="3" t="s">
        <v>48</v>
      </c>
      <c r="Z52" s="3" t="s">
        <v>45</v>
      </c>
      <c r="AA52" s="3" t="s">
        <v>46</v>
      </c>
      <c r="AB52" s="3" t="s">
        <v>47</v>
      </c>
      <c r="AC52" s="3" t="s">
        <v>48</v>
      </c>
      <c r="AD52" s="3" t="s">
        <v>45</v>
      </c>
      <c r="AE52" s="3" t="s">
        <v>46</v>
      </c>
      <c r="AF52" s="3" t="s">
        <v>47</v>
      </c>
      <c r="AG52" s="3" t="s">
        <v>48</v>
      </c>
      <c r="AH52" s="3" t="s">
        <v>45</v>
      </c>
      <c r="AI52" s="3" t="s">
        <v>46</v>
      </c>
      <c r="AJ52" s="3" t="s">
        <v>47</v>
      </c>
      <c r="AK52" s="3" t="s">
        <v>48</v>
      </c>
      <c r="AL52" s="3" t="s">
        <v>45</v>
      </c>
      <c r="AM52" s="3" t="s">
        <v>46</v>
      </c>
      <c r="AN52" s="3" t="s">
        <v>47</v>
      </c>
      <c r="AO52" s="3" t="s">
        <v>48</v>
      </c>
      <c r="AP52" s="3" t="s">
        <v>45</v>
      </c>
      <c r="AQ52" s="3" t="s">
        <v>46</v>
      </c>
      <c r="AR52" s="3" t="s">
        <v>47</v>
      </c>
      <c r="AS52" s="3" t="s">
        <v>48</v>
      </c>
      <c r="AT52" s="3" t="s">
        <v>45</v>
      </c>
      <c r="AU52" s="3" t="s">
        <v>46</v>
      </c>
      <c r="AV52" s="3" t="s">
        <v>47</v>
      </c>
      <c r="AW52" s="3" t="s">
        <v>48</v>
      </c>
      <c r="AX52" s="3" t="s">
        <v>45</v>
      </c>
      <c r="AY52" s="3" t="s">
        <v>46</v>
      </c>
      <c r="AZ52" s="3" t="s">
        <v>47</v>
      </c>
      <c r="BA52" s="3" t="s">
        <v>48</v>
      </c>
      <c r="BB52" s="3" t="s">
        <v>45</v>
      </c>
      <c r="BC52" s="3" t="s">
        <v>46</v>
      </c>
      <c r="BD52" s="3" t="s">
        <v>47</v>
      </c>
      <c r="BE52" s="3" t="s">
        <v>48</v>
      </c>
      <c r="BF52" s="3" t="s">
        <v>45</v>
      </c>
      <c r="BG52" s="3" t="s">
        <v>46</v>
      </c>
      <c r="BH52" s="3" t="s">
        <v>47</v>
      </c>
      <c r="BI52" s="3" t="s">
        <v>48</v>
      </c>
      <c r="BJ52" s="3" t="s">
        <v>45</v>
      </c>
      <c r="BK52" s="3" t="s">
        <v>46</v>
      </c>
      <c r="BL52" s="3" t="s">
        <v>47</v>
      </c>
      <c r="BM52" s="3" t="s">
        <v>48</v>
      </c>
      <c r="BN52" s="3" t="s">
        <v>45</v>
      </c>
      <c r="BO52" s="3" t="s">
        <v>46</v>
      </c>
      <c r="BP52" s="3" t="s">
        <v>47</v>
      </c>
      <c r="BQ52" s="3" t="s">
        <v>48</v>
      </c>
      <c r="BR52" s="3" t="s">
        <v>45</v>
      </c>
      <c r="BS52" s="3" t="s">
        <v>46</v>
      </c>
      <c r="BT52" s="3" t="s">
        <v>47</v>
      </c>
      <c r="BU52" s="3" t="s">
        <v>48</v>
      </c>
      <c r="BV52" s="3" t="s">
        <v>45</v>
      </c>
      <c r="BW52" s="3" t="s">
        <v>46</v>
      </c>
      <c r="BX52" s="3" t="s">
        <v>47</v>
      </c>
      <c r="BY52" s="3" t="s">
        <v>48</v>
      </c>
      <c r="BZ52" s="3" t="s">
        <v>45</v>
      </c>
      <c r="CA52" s="3" t="s">
        <v>46</v>
      </c>
      <c r="CB52" s="3" t="s">
        <v>47</v>
      </c>
      <c r="CC52" s="3" t="s">
        <v>48</v>
      </c>
      <c r="CD52" s="3" t="s">
        <v>45</v>
      </c>
      <c r="CE52" s="3" t="s">
        <v>46</v>
      </c>
      <c r="CF52" s="3" t="s">
        <v>47</v>
      </c>
      <c r="CG52" s="3" t="s">
        <v>48</v>
      </c>
      <c r="CH52" s="3" t="s">
        <v>45</v>
      </c>
      <c r="CI52" s="3" t="s">
        <v>46</v>
      </c>
      <c r="CJ52" s="3" t="s">
        <v>47</v>
      </c>
      <c r="CK52" s="3" t="s">
        <v>48</v>
      </c>
      <c r="CL52" s="3" t="s">
        <v>45</v>
      </c>
      <c r="CM52" s="3" t="s">
        <v>46</v>
      </c>
      <c r="CN52" s="3" t="s">
        <v>47</v>
      </c>
      <c r="CO52" s="3" t="s">
        <v>48</v>
      </c>
      <c r="CP52" s="3" t="s">
        <v>45</v>
      </c>
      <c r="CQ52" s="3" t="s">
        <v>46</v>
      </c>
      <c r="CR52" s="3" t="s">
        <v>47</v>
      </c>
      <c r="CS52" s="3" t="s">
        <v>48</v>
      </c>
      <c r="CT52" s="3" t="s">
        <v>45</v>
      </c>
      <c r="CU52" s="3" t="s">
        <v>46</v>
      </c>
      <c r="CV52" s="3" t="s">
        <v>47</v>
      </c>
      <c r="CW52" s="3" t="s">
        <v>48</v>
      </c>
      <c r="CX52" s="3" t="s">
        <v>45</v>
      </c>
      <c r="CY52" s="3" t="s">
        <v>46</v>
      </c>
      <c r="CZ52" s="3" t="s">
        <v>47</v>
      </c>
      <c r="DA52" s="3" t="s">
        <v>48</v>
      </c>
      <c r="DB52" s="3" t="s">
        <v>45</v>
      </c>
      <c r="DC52" s="3" t="s">
        <v>46</v>
      </c>
      <c r="DD52" s="3" t="s">
        <v>47</v>
      </c>
      <c r="DE52" s="3" t="s">
        <v>48</v>
      </c>
      <c r="DF52" s="3" t="s">
        <v>45</v>
      </c>
      <c r="DG52" s="3" t="s">
        <v>46</v>
      </c>
      <c r="DH52" s="3" t="s">
        <v>47</v>
      </c>
      <c r="DI52" s="3" t="s">
        <v>48</v>
      </c>
      <c r="DJ52" s="3" t="s">
        <v>45</v>
      </c>
      <c r="DK52" s="3" t="s">
        <v>46</v>
      </c>
      <c r="DL52" s="3" t="s">
        <v>47</v>
      </c>
      <c r="DM52" s="3" t="s">
        <v>48</v>
      </c>
    </row>
    <row r="53" spans="1:117" ht="18.75" hidden="1">
      <c r="U53" s="3" t="s">
        <v>49</v>
      </c>
      <c r="AD53" s="5">
        <v>277.62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37.71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28.6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25.58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3.02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211.31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3.92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0.26</v>
      </c>
      <c r="CQ53" s="5">
        <v>0</v>
      </c>
      <c r="CR53" s="5">
        <v>0</v>
      </c>
      <c r="CS53" s="5">
        <v>0</v>
      </c>
      <c r="CT53" s="5">
        <v>0</v>
      </c>
      <c r="CU53" s="5">
        <v>0</v>
      </c>
      <c r="CV53" s="5">
        <v>0</v>
      </c>
      <c r="CW53" s="5">
        <v>0</v>
      </c>
      <c r="CX53" s="5">
        <v>40.729999999999997</v>
      </c>
      <c r="CY53" s="5">
        <v>0</v>
      </c>
      <c r="CZ53" s="5">
        <v>0</v>
      </c>
      <c r="DA53" s="5">
        <v>0</v>
      </c>
      <c r="DB53" s="5">
        <v>0</v>
      </c>
      <c r="DC53" s="5">
        <v>0</v>
      </c>
      <c r="DD53" s="5">
        <v>0</v>
      </c>
      <c r="DE53" s="5">
        <v>0</v>
      </c>
      <c r="DF53" s="5">
        <v>0</v>
      </c>
      <c r="DG53" s="5">
        <v>0</v>
      </c>
      <c r="DH53" s="5">
        <v>0</v>
      </c>
      <c r="DI53" s="5">
        <v>0</v>
      </c>
      <c r="DJ53" s="5">
        <v>0</v>
      </c>
      <c r="DK53" s="5">
        <v>0</v>
      </c>
      <c r="DL53" s="5">
        <v>0</v>
      </c>
      <c r="DM53" s="5">
        <v>0</v>
      </c>
    </row>
    <row r="54" spans="1:117" ht="18.75" hidden="1">
      <c r="S54" s="3" t="s">
        <v>50</v>
      </c>
      <c r="T54" s="3" t="s">
        <v>51</v>
      </c>
      <c r="U54" s="3" t="s">
        <v>52</v>
      </c>
      <c r="AD54" s="5">
        <f t="shared" ref="AD54:BI54" si="15">AD53*$U$52</f>
        <v>27.762</v>
      </c>
      <c r="AE54" s="5">
        <f t="shared" si="15"/>
        <v>0</v>
      </c>
      <c r="AF54" s="5">
        <f t="shared" si="15"/>
        <v>0</v>
      </c>
      <c r="AG54" s="5">
        <f t="shared" si="15"/>
        <v>0</v>
      </c>
      <c r="AH54" s="5">
        <f t="shared" si="15"/>
        <v>0</v>
      </c>
      <c r="AI54" s="5">
        <f t="shared" si="15"/>
        <v>0</v>
      </c>
      <c r="AJ54" s="5">
        <f t="shared" si="15"/>
        <v>0</v>
      </c>
      <c r="AK54" s="5">
        <f t="shared" si="15"/>
        <v>0</v>
      </c>
      <c r="AL54" s="5">
        <f t="shared" si="15"/>
        <v>3.7710000000000004</v>
      </c>
      <c r="AM54" s="5">
        <f t="shared" si="15"/>
        <v>0</v>
      </c>
      <c r="AN54" s="5">
        <f t="shared" si="15"/>
        <v>0</v>
      </c>
      <c r="AO54" s="5">
        <f t="shared" si="15"/>
        <v>0</v>
      </c>
      <c r="AP54" s="5">
        <f t="shared" si="15"/>
        <v>0</v>
      </c>
      <c r="AQ54" s="5">
        <f t="shared" si="15"/>
        <v>0</v>
      </c>
      <c r="AR54" s="5">
        <f t="shared" si="15"/>
        <v>0</v>
      </c>
      <c r="AS54" s="5">
        <f t="shared" si="15"/>
        <v>0</v>
      </c>
      <c r="AT54" s="5">
        <f t="shared" si="15"/>
        <v>2.8600000000000003</v>
      </c>
      <c r="AU54" s="5">
        <f t="shared" si="15"/>
        <v>0</v>
      </c>
      <c r="AV54" s="5">
        <f t="shared" si="15"/>
        <v>0</v>
      </c>
      <c r="AW54" s="5">
        <f t="shared" si="15"/>
        <v>0</v>
      </c>
      <c r="AX54" s="5">
        <f t="shared" si="15"/>
        <v>0</v>
      </c>
      <c r="AY54" s="5">
        <f t="shared" si="15"/>
        <v>0</v>
      </c>
      <c r="AZ54" s="5">
        <f t="shared" si="15"/>
        <v>0</v>
      </c>
      <c r="BA54" s="5">
        <f t="shared" si="15"/>
        <v>0</v>
      </c>
      <c r="BB54" s="5">
        <f t="shared" si="15"/>
        <v>2.5579999999999998</v>
      </c>
      <c r="BC54" s="5">
        <f t="shared" si="15"/>
        <v>0</v>
      </c>
      <c r="BD54" s="5">
        <f t="shared" si="15"/>
        <v>0</v>
      </c>
      <c r="BE54" s="5">
        <f t="shared" si="15"/>
        <v>0</v>
      </c>
      <c r="BF54" s="5">
        <f t="shared" si="15"/>
        <v>0</v>
      </c>
      <c r="BG54" s="5">
        <f t="shared" si="15"/>
        <v>0</v>
      </c>
      <c r="BH54" s="5">
        <f t="shared" si="15"/>
        <v>0</v>
      </c>
      <c r="BI54" s="5">
        <f t="shared" si="15"/>
        <v>0</v>
      </c>
      <c r="BJ54" s="5">
        <f t="shared" ref="BJ54:CO54" si="16">BJ53*$U$52</f>
        <v>0.30200000000000005</v>
      </c>
      <c r="BK54" s="5">
        <f t="shared" si="16"/>
        <v>0</v>
      </c>
      <c r="BL54" s="5">
        <f t="shared" si="16"/>
        <v>0</v>
      </c>
      <c r="BM54" s="5">
        <f t="shared" si="16"/>
        <v>0</v>
      </c>
      <c r="BN54" s="5">
        <f t="shared" si="16"/>
        <v>0</v>
      </c>
      <c r="BO54" s="5">
        <f t="shared" si="16"/>
        <v>0</v>
      </c>
      <c r="BP54" s="5">
        <f t="shared" si="16"/>
        <v>0</v>
      </c>
      <c r="BQ54" s="5">
        <f t="shared" si="16"/>
        <v>0</v>
      </c>
      <c r="BR54" s="5">
        <f t="shared" si="16"/>
        <v>21.131</v>
      </c>
      <c r="BS54" s="5">
        <f t="shared" si="16"/>
        <v>0</v>
      </c>
      <c r="BT54" s="5">
        <f t="shared" si="16"/>
        <v>0</v>
      </c>
      <c r="BU54" s="5">
        <f t="shared" si="16"/>
        <v>0</v>
      </c>
      <c r="BV54" s="5">
        <f t="shared" si="16"/>
        <v>0</v>
      </c>
      <c r="BW54" s="5">
        <f t="shared" si="16"/>
        <v>0</v>
      </c>
      <c r="BX54" s="5">
        <f t="shared" si="16"/>
        <v>0</v>
      </c>
      <c r="BY54" s="5">
        <f t="shared" si="16"/>
        <v>0</v>
      </c>
      <c r="BZ54" s="5">
        <f t="shared" si="16"/>
        <v>0</v>
      </c>
      <c r="CA54" s="5">
        <f t="shared" si="16"/>
        <v>0</v>
      </c>
      <c r="CB54" s="5">
        <f t="shared" si="16"/>
        <v>0</v>
      </c>
      <c r="CC54" s="5">
        <f t="shared" si="16"/>
        <v>0</v>
      </c>
      <c r="CD54" s="5">
        <f t="shared" si="16"/>
        <v>0</v>
      </c>
      <c r="CE54" s="5">
        <f t="shared" si="16"/>
        <v>0</v>
      </c>
      <c r="CF54" s="5">
        <f t="shared" si="16"/>
        <v>0</v>
      </c>
      <c r="CG54" s="5">
        <f t="shared" si="16"/>
        <v>0</v>
      </c>
      <c r="CH54" s="5">
        <f t="shared" si="16"/>
        <v>0.39200000000000002</v>
      </c>
      <c r="CI54" s="5">
        <f t="shared" si="16"/>
        <v>0</v>
      </c>
      <c r="CJ54" s="5">
        <f t="shared" si="16"/>
        <v>0</v>
      </c>
      <c r="CK54" s="5">
        <f t="shared" si="16"/>
        <v>0</v>
      </c>
      <c r="CL54" s="5">
        <f t="shared" si="16"/>
        <v>0</v>
      </c>
      <c r="CM54" s="5">
        <f t="shared" si="16"/>
        <v>0</v>
      </c>
      <c r="CN54" s="5">
        <f t="shared" si="16"/>
        <v>0</v>
      </c>
      <c r="CO54" s="5">
        <f t="shared" si="16"/>
        <v>0</v>
      </c>
      <c r="CP54" s="5">
        <f t="shared" ref="CP54:DM54" si="17">CP53*$U$52</f>
        <v>2.6000000000000002E-2</v>
      </c>
      <c r="CQ54" s="5">
        <f t="shared" si="17"/>
        <v>0</v>
      </c>
      <c r="CR54" s="5">
        <f t="shared" si="17"/>
        <v>0</v>
      </c>
      <c r="CS54" s="5">
        <f t="shared" si="17"/>
        <v>0</v>
      </c>
      <c r="CT54" s="5">
        <f t="shared" si="17"/>
        <v>0</v>
      </c>
      <c r="CU54" s="5">
        <f t="shared" si="17"/>
        <v>0</v>
      </c>
      <c r="CV54" s="5">
        <f t="shared" si="17"/>
        <v>0</v>
      </c>
      <c r="CW54" s="5">
        <f t="shared" si="17"/>
        <v>0</v>
      </c>
      <c r="CX54" s="5">
        <f t="shared" si="17"/>
        <v>4.0729999999999995</v>
      </c>
      <c r="CY54" s="5">
        <f t="shared" si="17"/>
        <v>0</v>
      </c>
      <c r="CZ54" s="5">
        <f t="shared" si="17"/>
        <v>0</v>
      </c>
      <c r="DA54" s="5">
        <f t="shared" si="17"/>
        <v>0</v>
      </c>
      <c r="DB54" s="5">
        <f t="shared" si="17"/>
        <v>0</v>
      </c>
      <c r="DC54" s="5">
        <f t="shared" si="17"/>
        <v>0</v>
      </c>
      <c r="DD54" s="5">
        <f t="shared" si="17"/>
        <v>0</v>
      </c>
      <c r="DE54" s="5">
        <f t="shared" si="17"/>
        <v>0</v>
      </c>
      <c r="DF54" s="5">
        <f t="shared" si="17"/>
        <v>0</v>
      </c>
      <c r="DG54" s="5">
        <f t="shared" si="17"/>
        <v>0</v>
      </c>
      <c r="DH54" s="5">
        <f t="shared" si="17"/>
        <v>0</v>
      </c>
      <c r="DI54" s="5">
        <f t="shared" si="17"/>
        <v>0</v>
      </c>
      <c r="DJ54" s="5">
        <f t="shared" si="17"/>
        <v>0</v>
      </c>
      <c r="DK54" s="5">
        <f t="shared" si="17"/>
        <v>0</v>
      </c>
      <c r="DL54" s="5">
        <f t="shared" si="17"/>
        <v>0</v>
      </c>
      <c r="DM54" s="5">
        <f t="shared" si="17"/>
        <v>0</v>
      </c>
    </row>
    <row r="55" spans="1:117" ht="18.75" hidden="1">
      <c r="S55" s="3" t="s">
        <v>50</v>
      </c>
      <c r="T55" s="3" t="s">
        <v>53</v>
      </c>
      <c r="U55" s="3" t="s">
        <v>54</v>
      </c>
      <c r="V55" s="5">
        <f>($AL$55)+($AT$55)+($BR$55)+($BZ$55)+0+0+0+0+0+0+0+0+0</f>
        <v>292.20131000000003</v>
      </c>
      <c r="W55" s="5">
        <f>0+0+0+0+($AM$55)+($AU$55)+($BS$55)+($CA$55)+0+0+0+0+0</f>
        <v>0</v>
      </c>
      <c r="X55" s="5">
        <f>0+0+0+0+0+0+0+0+($AF$55)+0+0+0+0</f>
        <v>0</v>
      </c>
      <c r="Y55" s="5">
        <f>0+0+0+0+0+0+0+0+0+($AO$55)+($AW$55)+($BU$55)+($CC$55)</f>
        <v>0</v>
      </c>
      <c r="AD55" s="5">
        <f>$BR55+$AL55+$BZ55+$AT55</f>
        <v>292.20130999999998</v>
      </c>
      <c r="AE55" s="5">
        <f>$BS55+$AM55+$CA55+$AU55</f>
        <v>0</v>
      </c>
      <c r="AF55" s="5">
        <f>1*(+$AF$54)-AF54</f>
        <v>0</v>
      </c>
      <c r="AG55" s="5">
        <f>$BU55+$AO55+$CC55+$AW55</f>
        <v>0</v>
      </c>
      <c r="AL55" s="5">
        <f>31.88*($AL$54)-AL54</f>
        <v>116.44848</v>
      </c>
      <c r="AM55" s="5">
        <f>31.88*($AM$54)-AM54</f>
        <v>0</v>
      </c>
      <c r="AN55" s="5">
        <f>31.88*($AN$54)-AN54</f>
        <v>0</v>
      </c>
      <c r="AO55" s="5">
        <f>31.88*($AO$54)-AO54</f>
        <v>0</v>
      </c>
      <c r="AT55" s="5">
        <f>11.25*($AT$54)-AT54</f>
        <v>29.315000000000005</v>
      </c>
      <c r="AU55" s="5">
        <f>11.25*($AU$54)-AU54</f>
        <v>0</v>
      </c>
      <c r="AV55" s="5">
        <f>11.25*($AV$54)-AV54</f>
        <v>0</v>
      </c>
      <c r="AW55" s="5">
        <f>11.25*($AW$54)-AW54</f>
        <v>0</v>
      </c>
      <c r="BB55" s="5">
        <f>IF(($AT54-($BJ54))=0,0,$BB54*($AT55-($BJ55))/($AT54-($BJ54)))</f>
        <v>19.989239999999999</v>
      </c>
      <c r="BC55" s="5">
        <f>IF(($AU54-($BK54))=0,0,$BC54*($AU55-($BK55))/($AU54-($BK54)))</f>
        <v>0</v>
      </c>
      <c r="BD55" s="5">
        <f>IF(($AV54-($BL54))=0,0,$BD54*($AV55-($BL55))/($AV54-($BL54)))</f>
        <v>0</v>
      </c>
      <c r="BE55" s="5">
        <f>IF(($AW54-($BM54))=0,0,$BE54*($AW55-($BM55))/($AW54-($BM54)))</f>
        <v>0</v>
      </c>
      <c r="BJ55" s="5">
        <f>31.88*($BJ$54)-BJ54</f>
        <v>9.3257600000000007</v>
      </c>
      <c r="BK55" s="5">
        <f>31.88*($BK$54)-BK54</f>
        <v>0</v>
      </c>
      <c r="BL55" s="5">
        <f>31.88*($BL$54)-BL54</f>
        <v>0</v>
      </c>
      <c r="BM55" s="5">
        <f>31.88*($BM$54)-BM54</f>
        <v>0</v>
      </c>
      <c r="BR55" s="5">
        <f>7.93*($BR$54)-BR54</f>
        <v>146.43782999999999</v>
      </c>
      <c r="BS55" s="5">
        <f>7.93*($BS$54)-BS54</f>
        <v>0</v>
      </c>
      <c r="BT55" s="5">
        <f>7.93*($BT$54)-BT54</f>
        <v>0</v>
      </c>
      <c r="BU55" s="5">
        <f>7.93*($BU$54)-BU54</f>
        <v>0</v>
      </c>
      <c r="BZ55" s="5">
        <f>11.25*($BZ$54)-BZ54</f>
        <v>0</v>
      </c>
      <c r="CA55" s="5">
        <f>11.25*($CA$54)-CA54</f>
        <v>0</v>
      </c>
      <c r="CB55" s="5">
        <f>11.25*($CB$54)-CB54</f>
        <v>0</v>
      </c>
      <c r="CC55" s="5">
        <f>11.25*($CC$54)-CC54</f>
        <v>0</v>
      </c>
      <c r="CX55" s="5">
        <f>$BJ55+$AL55</f>
        <v>125.77424000000001</v>
      </c>
      <c r="CY55" s="5">
        <f>$BK55+$AM55</f>
        <v>0</v>
      </c>
      <c r="CZ55" s="5">
        <f>IF(($AF54-($BL54+$BT54+$AN54+$CB54+$AV54))=0,0,$CZ54*($AF55-($BL55+$BT55+$AN55+$CB55+$AV55))/($AF54-($BL54+$BT54+$AN54+$CB54+$AV54)))</f>
        <v>0</v>
      </c>
      <c r="DA55" s="5">
        <f>$BM55+$AO55</f>
        <v>0</v>
      </c>
    </row>
    <row r="56" spans="1:117" ht="18.75" hidden="1">
      <c r="S56" s="3" t="s">
        <v>50</v>
      </c>
      <c r="T56" s="3" t="s">
        <v>53</v>
      </c>
      <c r="U56" s="3" t="s">
        <v>55</v>
      </c>
      <c r="AD56" s="5">
        <f t="shared" ref="AD56:BI56" si="18">AD54+AD55</f>
        <v>319.96330999999998</v>
      </c>
      <c r="AE56" s="5">
        <f t="shared" si="18"/>
        <v>0</v>
      </c>
      <c r="AF56" s="5">
        <f t="shared" si="18"/>
        <v>0</v>
      </c>
      <c r="AG56" s="5">
        <f t="shared" si="18"/>
        <v>0</v>
      </c>
      <c r="AH56" s="5">
        <f t="shared" si="18"/>
        <v>0</v>
      </c>
      <c r="AI56" s="5">
        <f t="shared" si="18"/>
        <v>0</v>
      </c>
      <c r="AJ56" s="5">
        <f t="shared" si="18"/>
        <v>0</v>
      </c>
      <c r="AK56" s="5">
        <f t="shared" si="18"/>
        <v>0</v>
      </c>
      <c r="AL56" s="5">
        <f t="shared" si="18"/>
        <v>120.21948</v>
      </c>
      <c r="AM56" s="5">
        <f t="shared" si="18"/>
        <v>0</v>
      </c>
      <c r="AN56" s="5">
        <f t="shared" si="18"/>
        <v>0</v>
      </c>
      <c r="AO56" s="5">
        <f t="shared" si="18"/>
        <v>0</v>
      </c>
      <c r="AP56" s="5">
        <f t="shared" si="18"/>
        <v>0</v>
      </c>
      <c r="AQ56" s="5">
        <f t="shared" si="18"/>
        <v>0</v>
      </c>
      <c r="AR56" s="5">
        <f t="shared" si="18"/>
        <v>0</v>
      </c>
      <c r="AS56" s="5">
        <f t="shared" si="18"/>
        <v>0</v>
      </c>
      <c r="AT56" s="5">
        <f t="shared" si="18"/>
        <v>32.175000000000004</v>
      </c>
      <c r="AU56" s="5">
        <f t="shared" si="18"/>
        <v>0</v>
      </c>
      <c r="AV56" s="5">
        <f t="shared" si="18"/>
        <v>0</v>
      </c>
      <c r="AW56" s="5">
        <f t="shared" si="18"/>
        <v>0</v>
      </c>
      <c r="AX56" s="5">
        <f t="shared" si="18"/>
        <v>0</v>
      </c>
      <c r="AY56" s="5">
        <f t="shared" si="18"/>
        <v>0</v>
      </c>
      <c r="AZ56" s="5">
        <f t="shared" si="18"/>
        <v>0</v>
      </c>
      <c r="BA56" s="5">
        <f t="shared" si="18"/>
        <v>0</v>
      </c>
      <c r="BB56" s="5">
        <f t="shared" si="18"/>
        <v>22.547239999999999</v>
      </c>
      <c r="BC56" s="5">
        <f t="shared" si="18"/>
        <v>0</v>
      </c>
      <c r="BD56" s="5">
        <f t="shared" si="18"/>
        <v>0</v>
      </c>
      <c r="BE56" s="5">
        <f t="shared" si="18"/>
        <v>0</v>
      </c>
      <c r="BF56" s="5">
        <f t="shared" si="18"/>
        <v>0</v>
      </c>
      <c r="BG56" s="5">
        <f t="shared" si="18"/>
        <v>0</v>
      </c>
      <c r="BH56" s="5">
        <f t="shared" si="18"/>
        <v>0</v>
      </c>
      <c r="BI56" s="5">
        <f t="shared" si="18"/>
        <v>0</v>
      </c>
      <c r="BJ56" s="5">
        <f t="shared" ref="BJ56:CO56" si="19">BJ54+BJ55</f>
        <v>9.6277600000000003</v>
      </c>
      <c r="BK56" s="5">
        <f t="shared" si="19"/>
        <v>0</v>
      </c>
      <c r="BL56" s="5">
        <f t="shared" si="19"/>
        <v>0</v>
      </c>
      <c r="BM56" s="5">
        <f t="shared" si="19"/>
        <v>0</v>
      </c>
      <c r="BN56" s="5">
        <f t="shared" si="19"/>
        <v>0</v>
      </c>
      <c r="BO56" s="5">
        <f t="shared" si="19"/>
        <v>0</v>
      </c>
      <c r="BP56" s="5">
        <f t="shared" si="19"/>
        <v>0</v>
      </c>
      <c r="BQ56" s="5">
        <f t="shared" si="19"/>
        <v>0</v>
      </c>
      <c r="BR56" s="5">
        <f t="shared" si="19"/>
        <v>167.56882999999999</v>
      </c>
      <c r="BS56" s="5">
        <f t="shared" si="19"/>
        <v>0</v>
      </c>
      <c r="BT56" s="5">
        <f t="shared" si="19"/>
        <v>0</v>
      </c>
      <c r="BU56" s="5">
        <f t="shared" si="19"/>
        <v>0</v>
      </c>
      <c r="BV56" s="5">
        <f t="shared" si="19"/>
        <v>0</v>
      </c>
      <c r="BW56" s="5">
        <f t="shared" si="19"/>
        <v>0</v>
      </c>
      <c r="BX56" s="5">
        <f t="shared" si="19"/>
        <v>0</v>
      </c>
      <c r="BY56" s="5">
        <f t="shared" si="19"/>
        <v>0</v>
      </c>
      <c r="BZ56" s="5">
        <f t="shared" si="19"/>
        <v>0</v>
      </c>
      <c r="CA56" s="5">
        <f t="shared" si="19"/>
        <v>0</v>
      </c>
      <c r="CB56" s="5">
        <f t="shared" si="19"/>
        <v>0</v>
      </c>
      <c r="CC56" s="5">
        <f t="shared" si="19"/>
        <v>0</v>
      </c>
      <c r="CD56" s="5">
        <f t="shared" si="19"/>
        <v>0</v>
      </c>
      <c r="CE56" s="5">
        <f t="shared" si="19"/>
        <v>0</v>
      </c>
      <c r="CF56" s="5">
        <f t="shared" si="19"/>
        <v>0</v>
      </c>
      <c r="CG56" s="5">
        <f t="shared" si="19"/>
        <v>0</v>
      </c>
      <c r="CH56" s="5">
        <f t="shared" si="19"/>
        <v>0.39200000000000002</v>
      </c>
      <c r="CI56" s="5">
        <f t="shared" si="19"/>
        <v>0</v>
      </c>
      <c r="CJ56" s="5">
        <f t="shared" si="19"/>
        <v>0</v>
      </c>
      <c r="CK56" s="5">
        <f t="shared" si="19"/>
        <v>0</v>
      </c>
      <c r="CL56" s="5">
        <f t="shared" si="19"/>
        <v>0</v>
      </c>
      <c r="CM56" s="5">
        <f t="shared" si="19"/>
        <v>0</v>
      </c>
      <c r="CN56" s="5">
        <f t="shared" si="19"/>
        <v>0</v>
      </c>
      <c r="CO56" s="5">
        <f t="shared" si="19"/>
        <v>0</v>
      </c>
      <c r="CP56" s="5">
        <f t="shared" ref="CP56:DM56" si="20">CP54+CP55</f>
        <v>2.6000000000000002E-2</v>
      </c>
      <c r="CQ56" s="5">
        <f t="shared" si="20"/>
        <v>0</v>
      </c>
      <c r="CR56" s="5">
        <f t="shared" si="20"/>
        <v>0</v>
      </c>
      <c r="CS56" s="5">
        <f t="shared" si="20"/>
        <v>0</v>
      </c>
      <c r="CT56" s="5">
        <f t="shared" si="20"/>
        <v>0</v>
      </c>
      <c r="CU56" s="5">
        <f t="shared" si="20"/>
        <v>0</v>
      </c>
      <c r="CV56" s="5">
        <f t="shared" si="20"/>
        <v>0</v>
      </c>
      <c r="CW56" s="5">
        <f t="shared" si="20"/>
        <v>0</v>
      </c>
      <c r="CX56" s="5">
        <f t="shared" si="20"/>
        <v>129.84724</v>
      </c>
      <c r="CY56" s="5">
        <f t="shared" si="20"/>
        <v>0</v>
      </c>
      <c r="CZ56" s="5">
        <f t="shared" si="20"/>
        <v>0</v>
      </c>
      <c r="DA56" s="5">
        <f t="shared" si="20"/>
        <v>0</v>
      </c>
      <c r="DB56" s="5">
        <f t="shared" si="20"/>
        <v>0</v>
      </c>
      <c r="DC56" s="5">
        <f t="shared" si="20"/>
        <v>0</v>
      </c>
      <c r="DD56" s="5">
        <f t="shared" si="20"/>
        <v>0</v>
      </c>
      <c r="DE56" s="5">
        <f t="shared" si="20"/>
        <v>0</v>
      </c>
      <c r="DF56" s="5">
        <f t="shared" si="20"/>
        <v>0</v>
      </c>
      <c r="DG56" s="5">
        <f t="shared" si="20"/>
        <v>0</v>
      </c>
      <c r="DH56" s="5">
        <f t="shared" si="20"/>
        <v>0</v>
      </c>
      <c r="DI56" s="5">
        <f t="shared" si="20"/>
        <v>0</v>
      </c>
      <c r="DJ56" s="5">
        <f t="shared" si="20"/>
        <v>0</v>
      </c>
      <c r="DK56" s="5">
        <f t="shared" si="20"/>
        <v>0</v>
      </c>
      <c r="DL56" s="5">
        <f t="shared" si="20"/>
        <v>0</v>
      </c>
      <c r="DM56" s="5">
        <f t="shared" si="20"/>
        <v>0</v>
      </c>
    </row>
    <row r="57" spans="1:117" ht="18.75" hidden="1">
      <c r="S57" s="3" t="s">
        <v>50</v>
      </c>
      <c r="T57" s="3" t="s">
        <v>53</v>
      </c>
      <c r="U57" s="3" t="s">
        <v>56</v>
      </c>
      <c r="V57" s="5">
        <f>1.03*($CX$56)</f>
        <v>133.7426572</v>
      </c>
      <c r="W57" s="5">
        <f>1.03*($CY$56)</f>
        <v>0</v>
      </c>
      <c r="X57" s="5">
        <f>1.03*($CZ$56)</f>
        <v>0</v>
      </c>
      <c r="Y57" s="5">
        <f>1.03*($DA$56)</f>
        <v>0</v>
      </c>
      <c r="AD57" s="5">
        <f>$V57</f>
        <v>133.7426572</v>
      </c>
      <c r="AE57" s="5">
        <f>$W57</f>
        <v>0</v>
      </c>
      <c r="AF57" s="5">
        <f>$X57</f>
        <v>0</v>
      </c>
      <c r="AG57" s="5">
        <f>$Y57</f>
        <v>0</v>
      </c>
    </row>
    <row r="58" spans="1:117" ht="18.75" hidden="1">
      <c r="S58" s="3" t="s">
        <v>50</v>
      </c>
      <c r="T58" s="3" t="s">
        <v>53</v>
      </c>
      <c r="U58" s="3" t="s">
        <v>57</v>
      </c>
      <c r="AD58" s="5">
        <f t="shared" ref="AD58:BI58" si="21">AD56+AD57</f>
        <v>453.70596719999998</v>
      </c>
      <c r="AE58" s="5">
        <f t="shared" si="21"/>
        <v>0</v>
      </c>
      <c r="AF58" s="5">
        <f t="shared" si="21"/>
        <v>0</v>
      </c>
      <c r="AG58" s="5">
        <f t="shared" si="21"/>
        <v>0</v>
      </c>
      <c r="AH58" s="5">
        <f t="shared" si="21"/>
        <v>0</v>
      </c>
      <c r="AI58" s="5">
        <f t="shared" si="21"/>
        <v>0</v>
      </c>
      <c r="AJ58" s="5">
        <f t="shared" si="21"/>
        <v>0</v>
      </c>
      <c r="AK58" s="5">
        <f t="shared" si="21"/>
        <v>0</v>
      </c>
      <c r="AL58" s="5">
        <f t="shared" si="21"/>
        <v>120.21948</v>
      </c>
      <c r="AM58" s="5">
        <f t="shared" si="21"/>
        <v>0</v>
      </c>
      <c r="AN58" s="5">
        <f t="shared" si="21"/>
        <v>0</v>
      </c>
      <c r="AO58" s="5">
        <f t="shared" si="21"/>
        <v>0</v>
      </c>
      <c r="AP58" s="5">
        <f t="shared" si="21"/>
        <v>0</v>
      </c>
      <c r="AQ58" s="5">
        <f t="shared" si="21"/>
        <v>0</v>
      </c>
      <c r="AR58" s="5">
        <f t="shared" si="21"/>
        <v>0</v>
      </c>
      <c r="AS58" s="5">
        <f t="shared" si="21"/>
        <v>0</v>
      </c>
      <c r="AT58" s="5">
        <f t="shared" si="21"/>
        <v>32.175000000000004</v>
      </c>
      <c r="AU58" s="5">
        <f t="shared" si="21"/>
        <v>0</v>
      </c>
      <c r="AV58" s="5">
        <f t="shared" si="21"/>
        <v>0</v>
      </c>
      <c r="AW58" s="5">
        <f t="shared" si="21"/>
        <v>0</v>
      </c>
      <c r="AX58" s="5">
        <f t="shared" si="21"/>
        <v>0</v>
      </c>
      <c r="AY58" s="5">
        <f t="shared" si="21"/>
        <v>0</v>
      </c>
      <c r="AZ58" s="5">
        <f t="shared" si="21"/>
        <v>0</v>
      </c>
      <c r="BA58" s="5">
        <f t="shared" si="21"/>
        <v>0</v>
      </c>
      <c r="BB58" s="5">
        <f t="shared" si="21"/>
        <v>22.547239999999999</v>
      </c>
      <c r="BC58" s="5">
        <f t="shared" si="21"/>
        <v>0</v>
      </c>
      <c r="BD58" s="5">
        <f t="shared" si="21"/>
        <v>0</v>
      </c>
      <c r="BE58" s="5">
        <f t="shared" si="21"/>
        <v>0</v>
      </c>
      <c r="BF58" s="5">
        <f t="shared" si="21"/>
        <v>0</v>
      </c>
      <c r="BG58" s="5">
        <f t="shared" si="21"/>
        <v>0</v>
      </c>
      <c r="BH58" s="5">
        <f t="shared" si="21"/>
        <v>0</v>
      </c>
      <c r="BI58" s="5">
        <f t="shared" si="21"/>
        <v>0</v>
      </c>
      <c r="BJ58" s="5">
        <f t="shared" ref="BJ58:CO58" si="22">BJ56+BJ57</f>
        <v>9.6277600000000003</v>
      </c>
      <c r="BK58" s="5">
        <f t="shared" si="22"/>
        <v>0</v>
      </c>
      <c r="BL58" s="5">
        <f t="shared" si="22"/>
        <v>0</v>
      </c>
      <c r="BM58" s="5">
        <f t="shared" si="22"/>
        <v>0</v>
      </c>
      <c r="BN58" s="5">
        <f t="shared" si="22"/>
        <v>0</v>
      </c>
      <c r="BO58" s="5">
        <f t="shared" si="22"/>
        <v>0</v>
      </c>
      <c r="BP58" s="5">
        <f t="shared" si="22"/>
        <v>0</v>
      </c>
      <c r="BQ58" s="5">
        <f t="shared" si="22"/>
        <v>0</v>
      </c>
      <c r="BR58" s="5">
        <f t="shared" si="22"/>
        <v>167.56882999999999</v>
      </c>
      <c r="BS58" s="5">
        <f t="shared" si="22"/>
        <v>0</v>
      </c>
      <c r="BT58" s="5">
        <f t="shared" si="22"/>
        <v>0</v>
      </c>
      <c r="BU58" s="5">
        <f t="shared" si="22"/>
        <v>0</v>
      </c>
      <c r="BV58" s="5">
        <f t="shared" si="22"/>
        <v>0</v>
      </c>
      <c r="BW58" s="5">
        <f t="shared" si="22"/>
        <v>0</v>
      </c>
      <c r="BX58" s="5">
        <f t="shared" si="22"/>
        <v>0</v>
      </c>
      <c r="BY58" s="5">
        <f t="shared" si="22"/>
        <v>0</v>
      </c>
      <c r="BZ58" s="5">
        <f t="shared" si="22"/>
        <v>0</v>
      </c>
      <c r="CA58" s="5">
        <f t="shared" si="22"/>
        <v>0</v>
      </c>
      <c r="CB58" s="5">
        <f t="shared" si="22"/>
        <v>0</v>
      </c>
      <c r="CC58" s="5">
        <f t="shared" si="22"/>
        <v>0</v>
      </c>
      <c r="CD58" s="5">
        <f t="shared" si="22"/>
        <v>0</v>
      </c>
      <c r="CE58" s="5">
        <f t="shared" si="22"/>
        <v>0</v>
      </c>
      <c r="CF58" s="5">
        <f t="shared" si="22"/>
        <v>0</v>
      </c>
      <c r="CG58" s="5">
        <f t="shared" si="22"/>
        <v>0</v>
      </c>
      <c r="CH58" s="5">
        <f t="shared" si="22"/>
        <v>0.39200000000000002</v>
      </c>
      <c r="CI58" s="5">
        <f t="shared" si="22"/>
        <v>0</v>
      </c>
      <c r="CJ58" s="5">
        <f t="shared" si="22"/>
        <v>0</v>
      </c>
      <c r="CK58" s="5">
        <f t="shared" si="22"/>
        <v>0</v>
      </c>
      <c r="CL58" s="5">
        <f t="shared" si="22"/>
        <v>0</v>
      </c>
      <c r="CM58" s="5">
        <f t="shared" si="22"/>
        <v>0</v>
      </c>
      <c r="CN58" s="5">
        <f t="shared" si="22"/>
        <v>0</v>
      </c>
      <c r="CO58" s="5">
        <f t="shared" si="22"/>
        <v>0</v>
      </c>
      <c r="CP58" s="5">
        <f t="shared" ref="CP58:DM58" si="23">CP56+CP57</f>
        <v>2.6000000000000002E-2</v>
      </c>
      <c r="CQ58" s="5">
        <f t="shared" si="23"/>
        <v>0</v>
      </c>
      <c r="CR58" s="5">
        <f t="shared" si="23"/>
        <v>0</v>
      </c>
      <c r="CS58" s="5">
        <f t="shared" si="23"/>
        <v>0</v>
      </c>
      <c r="CT58" s="5">
        <f t="shared" si="23"/>
        <v>0</v>
      </c>
      <c r="CU58" s="5">
        <f t="shared" si="23"/>
        <v>0</v>
      </c>
      <c r="CV58" s="5">
        <f t="shared" si="23"/>
        <v>0</v>
      </c>
      <c r="CW58" s="5">
        <f t="shared" si="23"/>
        <v>0</v>
      </c>
      <c r="CX58" s="5">
        <f t="shared" si="23"/>
        <v>129.84724</v>
      </c>
      <c r="CY58" s="5">
        <f t="shared" si="23"/>
        <v>0</v>
      </c>
      <c r="CZ58" s="5">
        <f t="shared" si="23"/>
        <v>0</v>
      </c>
      <c r="DA58" s="5">
        <f t="shared" si="23"/>
        <v>0</v>
      </c>
      <c r="DB58" s="5">
        <f t="shared" si="23"/>
        <v>0</v>
      </c>
      <c r="DC58" s="5">
        <f t="shared" si="23"/>
        <v>0</v>
      </c>
      <c r="DD58" s="5">
        <f t="shared" si="23"/>
        <v>0</v>
      </c>
      <c r="DE58" s="5">
        <f t="shared" si="23"/>
        <v>0</v>
      </c>
      <c r="DF58" s="5">
        <f t="shared" si="23"/>
        <v>0</v>
      </c>
      <c r="DG58" s="5">
        <f t="shared" si="23"/>
        <v>0</v>
      </c>
      <c r="DH58" s="5">
        <f t="shared" si="23"/>
        <v>0</v>
      </c>
      <c r="DI58" s="5">
        <f t="shared" si="23"/>
        <v>0</v>
      </c>
      <c r="DJ58" s="5">
        <f t="shared" si="23"/>
        <v>0</v>
      </c>
      <c r="DK58" s="5">
        <f t="shared" si="23"/>
        <v>0</v>
      </c>
      <c r="DL58" s="5">
        <f t="shared" si="23"/>
        <v>0</v>
      </c>
      <c r="DM58" s="5">
        <f t="shared" si="23"/>
        <v>0</v>
      </c>
    </row>
    <row r="59" spans="1:117" ht="18.75" hidden="1">
      <c r="S59" s="3" t="s">
        <v>50</v>
      </c>
      <c r="T59" s="3" t="s">
        <v>53</v>
      </c>
      <c r="U59" s="3" t="s">
        <v>58</v>
      </c>
      <c r="V59" s="5">
        <f>0.72*($CX$58)</f>
        <v>93.490012800000002</v>
      </c>
      <c r="W59" s="5">
        <f>0.72*($CY$58)</f>
        <v>0</v>
      </c>
      <c r="X59" s="5">
        <f>0.72*($CZ$58)</f>
        <v>0</v>
      </c>
      <c r="Y59" s="5">
        <f>0.72*($DA$58)</f>
        <v>0</v>
      </c>
      <c r="AD59" s="5">
        <f>$V59</f>
        <v>93.490012800000002</v>
      </c>
      <c r="AE59" s="5">
        <f>$W59</f>
        <v>0</v>
      </c>
      <c r="AF59" s="5">
        <f>$X59</f>
        <v>0</v>
      </c>
      <c r="AG59" s="5">
        <f>$Y59</f>
        <v>0</v>
      </c>
    </row>
    <row r="60" spans="1:117" ht="18.75" hidden="1">
      <c r="S60" s="3" t="s">
        <v>50</v>
      </c>
      <c r="T60" s="3" t="s">
        <v>53</v>
      </c>
      <c r="U60" s="3" t="s">
        <v>59</v>
      </c>
      <c r="AD60" s="5">
        <f t="shared" ref="AD60:BI60" si="24">AD58+AD59</f>
        <v>547.19597999999996</v>
      </c>
      <c r="AE60" s="5">
        <f t="shared" si="24"/>
        <v>0</v>
      </c>
      <c r="AF60" s="5">
        <f t="shared" si="24"/>
        <v>0</v>
      </c>
      <c r="AG60" s="5">
        <f t="shared" si="24"/>
        <v>0</v>
      </c>
      <c r="AH60" s="5">
        <f t="shared" si="24"/>
        <v>0</v>
      </c>
      <c r="AI60" s="5">
        <f t="shared" si="24"/>
        <v>0</v>
      </c>
      <c r="AJ60" s="5">
        <f t="shared" si="24"/>
        <v>0</v>
      </c>
      <c r="AK60" s="5">
        <f t="shared" si="24"/>
        <v>0</v>
      </c>
      <c r="AL60" s="5">
        <f t="shared" si="24"/>
        <v>120.21948</v>
      </c>
      <c r="AM60" s="5">
        <f t="shared" si="24"/>
        <v>0</v>
      </c>
      <c r="AN60" s="5">
        <f t="shared" si="24"/>
        <v>0</v>
      </c>
      <c r="AO60" s="5">
        <f t="shared" si="24"/>
        <v>0</v>
      </c>
      <c r="AP60" s="5">
        <f t="shared" si="24"/>
        <v>0</v>
      </c>
      <c r="AQ60" s="5">
        <f t="shared" si="24"/>
        <v>0</v>
      </c>
      <c r="AR60" s="5">
        <f t="shared" si="24"/>
        <v>0</v>
      </c>
      <c r="AS60" s="5">
        <f t="shared" si="24"/>
        <v>0</v>
      </c>
      <c r="AT60" s="5">
        <f t="shared" si="24"/>
        <v>32.175000000000004</v>
      </c>
      <c r="AU60" s="5">
        <f t="shared" si="24"/>
        <v>0</v>
      </c>
      <c r="AV60" s="5">
        <f t="shared" si="24"/>
        <v>0</v>
      </c>
      <c r="AW60" s="5">
        <f t="shared" si="24"/>
        <v>0</v>
      </c>
      <c r="AX60" s="5">
        <f t="shared" si="24"/>
        <v>0</v>
      </c>
      <c r="AY60" s="5">
        <f t="shared" si="24"/>
        <v>0</v>
      </c>
      <c r="AZ60" s="5">
        <f t="shared" si="24"/>
        <v>0</v>
      </c>
      <c r="BA60" s="5">
        <f t="shared" si="24"/>
        <v>0</v>
      </c>
      <c r="BB60" s="5">
        <f t="shared" si="24"/>
        <v>22.547239999999999</v>
      </c>
      <c r="BC60" s="5">
        <f t="shared" si="24"/>
        <v>0</v>
      </c>
      <c r="BD60" s="5">
        <f t="shared" si="24"/>
        <v>0</v>
      </c>
      <c r="BE60" s="5">
        <f t="shared" si="24"/>
        <v>0</v>
      </c>
      <c r="BF60" s="5">
        <f t="shared" si="24"/>
        <v>0</v>
      </c>
      <c r="BG60" s="5">
        <f t="shared" si="24"/>
        <v>0</v>
      </c>
      <c r="BH60" s="5">
        <f t="shared" si="24"/>
        <v>0</v>
      </c>
      <c r="BI60" s="5">
        <f t="shared" si="24"/>
        <v>0</v>
      </c>
      <c r="BJ60" s="5">
        <f t="shared" ref="BJ60:CO60" si="25">BJ58+BJ59</f>
        <v>9.6277600000000003</v>
      </c>
      <c r="BK60" s="5">
        <f t="shared" si="25"/>
        <v>0</v>
      </c>
      <c r="BL60" s="5">
        <f t="shared" si="25"/>
        <v>0</v>
      </c>
      <c r="BM60" s="5">
        <f t="shared" si="25"/>
        <v>0</v>
      </c>
      <c r="BN60" s="5">
        <f t="shared" si="25"/>
        <v>0</v>
      </c>
      <c r="BO60" s="5">
        <f t="shared" si="25"/>
        <v>0</v>
      </c>
      <c r="BP60" s="5">
        <f t="shared" si="25"/>
        <v>0</v>
      </c>
      <c r="BQ60" s="5">
        <f t="shared" si="25"/>
        <v>0</v>
      </c>
      <c r="BR60" s="5">
        <f t="shared" si="25"/>
        <v>167.56882999999999</v>
      </c>
      <c r="BS60" s="5">
        <f t="shared" si="25"/>
        <v>0</v>
      </c>
      <c r="BT60" s="5">
        <f t="shared" si="25"/>
        <v>0</v>
      </c>
      <c r="BU60" s="5">
        <f t="shared" si="25"/>
        <v>0</v>
      </c>
      <c r="BV60" s="5">
        <f t="shared" si="25"/>
        <v>0</v>
      </c>
      <c r="BW60" s="5">
        <f t="shared" si="25"/>
        <v>0</v>
      </c>
      <c r="BX60" s="5">
        <f t="shared" si="25"/>
        <v>0</v>
      </c>
      <c r="BY60" s="5">
        <f t="shared" si="25"/>
        <v>0</v>
      </c>
      <c r="BZ60" s="5">
        <f t="shared" si="25"/>
        <v>0</v>
      </c>
      <c r="CA60" s="5">
        <f t="shared" si="25"/>
        <v>0</v>
      </c>
      <c r="CB60" s="5">
        <f t="shared" si="25"/>
        <v>0</v>
      </c>
      <c r="CC60" s="5">
        <f t="shared" si="25"/>
        <v>0</v>
      </c>
      <c r="CD60" s="5">
        <f t="shared" si="25"/>
        <v>0</v>
      </c>
      <c r="CE60" s="5">
        <f t="shared" si="25"/>
        <v>0</v>
      </c>
      <c r="CF60" s="5">
        <f t="shared" si="25"/>
        <v>0</v>
      </c>
      <c r="CG60" s="5">
        <f t="shared" si="25"/>
        <v>0</v>
      </c>
      <c r="CH60" s="5">
        <f t="shared" si="25"/>
        <v>0.39200000000000002</v>
      </c>
      <c r="CI60" s="5">
        <f t="shared" si="25"/>
        <v>0</v>
      </c>
      <c r="CJ60" s="5">
        <f t="shared" si="25"/>
        <v>0</v>
      </c>
      <c r="CK60" s="5">
        <f t="shared" si="25"/>
        <v>0</v>
      </c>
      <c r="CL60" s="5">
        <f t="shared" si="25"/>
        <v>0</v>
      </c>
      <c r="CM60" s="5">
        <f t="shared" si="25"/>
        <v>0</v>
      </c>
      <c r="CN60" s="5">
        <f t="shared" si="25"/>
        <v>0</v>
      </c>
      <c r="CO60" s="5">
        <f t="shared" si="25"/>
        <v>0</v>
      </c>
      <c r="CP60" s="5">
        <f t="shared" ref="CP60:DM60" si="26">CP58+CP59</f>
        <v>2.6000000000000002E-2</v>
      </c>
      <c r="CQ60" s="5">
        <f t="shared" si="26"/>
        <v>0</v>
      </c>
      <c r="CR60" s="5">
        <f t="shared" si="26"/>
        <v>0</v>
      </c>
      <c r="CS60" s="5">
        <f t="shared" si="26"/>
        <v>0</v>
      </c>
      <c r="CT60" s="5">
        <f t="shared" si="26"/>
        <v>0</v>
      </c>
      <c r="CU60" s="5">
        <f t="shared" si="26"/>
        <v>0</v>
      </c>
      <c r="CV60" s="5">
        <f t="shared" si="26"/>
        <v>0</v>
      </c>
      <c r="CW60" s="5">
        <f t="shared" si="26"/>
        <v>0</v>
      </c>
      <c r="CX60" s="5">
        <f t="shared" si="26"/>
        <v>129.84724</v>
      </c>
      <c r="CY60" s="5">
        <f t="shared" si="26"/>
        <v>0</v>
      </c>
      <c r="CZ60" s="5">
        <f t="shared" si="26"/>
        <v>0</v>
      </c>
      <c r="DA60" s="5">
        <f t="shared" si="26"/>
        <v>0</v>
      </c>
      <c r="DB60" s="5">
        <f t="shared" si="26"/>
        <v>0</v>
      </c>
      <c r="DC60" s="5">
        <f t="shared" si="26"/>
        <v>0</v>
      </c>
      <c r="DD60" s="5">
        <f t="shared" si="26"/>
        <v>0</v>
      </c>
      <c r="DE60" s="5">
        <f t="shared" si="26"/>
        <v>0</v>
      </c>
      <c r="DF60" s="5">
        <f t="shared" si="26"/>
        <v>0</v>
      </c>
      <c r="DG60" s="5">
        <f t="shared" si="26"/>
        <v>0</v>
      </c>
      <c r="DH60" s="5">
        <f t="shared" si="26"/>
        <v>0</v>
      </c>
      <c r="DI60" s="5">
        <f t="shared" si="26"/>
        <v>0</v>
      </c>
      <c r="DJ60" s="5">
        <f t="shared" si="26"/>
        <v>0</v>
      </c>
      <c r="DK60" s="5">
        <f t="shared" si="26"/>
        <v>0</v>
      </c>
      <c r="DL60" s="5">
        <f t="shared" si="26"/>
        <v>0</v>
      </c>
      <c r="DM60" s="5">
        <f t="shared" si="26"/>
        <v>0</v>
      </c>
    </row>
    <row r="61" spans="1:117" ht="18.75" hidden="1">
      <c r="S61" s="3" t="s">
        <v>50</v>
      </c>
      <c r="T61" s="3" t="s">
        <v>53</v>
      </c>
      <c r="U61" s="3" t="s">
        <v>60</v>
      </c>
      <c r="V61" s="5">
        <f>($AD$61)+0+0+0</f>
        <v>109.439196</v>
      </c>
      <c r="W61" s="5">
        <f>0+($AE$61)+0+0</f>
        <v>0</v>
      </c>
      <c r="X61" s="5">
        <f>0+0+($AF$61)+0</f>
        <v>0</v>
      </c>
      <c r="Y61" s="5">
        <f>0+0+0+($AG$61)</f>
        <v>0</v>
      </c>
      <c r="AD61" s="5">
        <f>0.2*($AD$60)</f>
        <v>109.439196</v>
      </c>
      <c r="AE61" s="5">
        <f>0.2*($AE$60)</f>
        <v>0</v>
      </c>
      <c r="AF61" s="5">
        <f>0.2*($AF$60)</f>
        <v>0</v>
      </c>
      <c r="AG61" s="5">
        <f>0.2*($AG$60)</f>
        <v>0</v>
      </c>
    </row>
    <row r="62" spans="1:117" ht="18.75" hidden="1">
      <c r="S62" s="3" t="s">
        <v>50</v>
      </c>
      <c r="T62" s="3" t="s">
        <v>53</v>
      </c>
      <c r="U62" s="3" t="s">
        <v>61</v>
      </c>
      <c r="AD62" s="5">
        <f t="shared" ref="AD62:BI62" si="27">AD60+AD61</f>
        <v>656.635176</v>
      </c>
      <c r="AE62" s="5">
        <f t="shared" si="27"/>
        <v>0</v>
      </c>
      <c r="AF62" s="5">
        <f t="shared" si="27"/>
        <v>0</v>
      </c>
      <c r="AG62" s="5">
        <f t="shared" si="27"/>
        <v>0</v>
      </c>
      <c r="AH62" s="5">
        <f t="shared" si="27"/>
        <v>0</v>
      </c>
      <c r="AI62" s="5">
        <f t="shared" si="27"/>
        <v>0</v>
      </c>
      <c r="AJ62" s="5">
        <f t="shared" si="27"/>
        <v>0</v>
      </c>
      <c r="AK62" s="5">
        <f t="shared" si="27"/>
        <v>0</v>
      </c>
      <c r="AL62" s="5">
        <f t="shared" si="27"/>
        <v>120.21948</v>
      </c>
      <c r="AM62" s="5">
        <f t="shared" si="27"/>
        <v>0</v>
      </c>
      <c r="AN62" s="5">
        <f t="shared" si="27"/>
        <v>0</v>
      </c>
      <c r="AO62" s="5">
        <f t="shared" si="27"/>
        <v>0</v>
      </c>
      <c r="AP62" s="5">
        <f t="shared" si="27"/>
        <v>0</v>
      </c>
      <c r="AQ62" s="5">
        <f t="shared" si="27"/>
        <v>0</v>
      </c>
      <c r="AR62" s="5">
        <f t="shared" si="27"/>
        <v>0</v>
      </c>
      <c r="AS62" s="5">
        <f t="shared" si="27"/>
        <v>0</v>
      </c>
      <c r="AT62" s="5">
        <f t="shared" si="27"/>
        <v>32.175000000000004</v>
      </c>
      <c r="AU62" s="5">
        <f t="shared" si="27"/>
        <v>0</v>
      </c>
      <c r="AV62" s="5">
        <f t="shared" si="27"/>
        <v>0</v>
      </c>
      <c r="AW62" s="5">
        <f t="shared" si="27"/>
        <v>0</v>
      </c>
      <c r="AX62" s="5">
        <f t="shared" si="27"/>
        <v>0</v>
      </c>
      <c r="AY62" s="5">
        <f t="shared" si="27"/>
        <v>0</v>
      </c>
      <c r="AZ62" s="5">
        <f t="shared" si="27"/>
        <v>0</v>
      </c>
      <c r="BA62" s="5">
        <f t="shared" si="27"/>
        <v>0</v>
      </c>
      <c r="BB62" s="5">
        <f t="shared" si="27"/>
        <v>22.547239999999999</v>
      </c>
      <c r="BC62" s="5">
        <f t="shared" si="27"/>
        <v>0</v>
      </c>
      <c r="BD62" s="5">
        <f t="shared" si="27"/>
        <v>0</v>
      </c>
      <c r="BE62" s="5">
        <f t="shared" si="27"/>
        <v>0</v>
      </c>
      <c r="BF62" s="5">
        <f t="shared" si="27"/>
        <v>0</v>
      </c>
      <c r="BG62" s="5">
        <f t="shared" si="27"/>
        <v>0</v>
      </c>
      <c r="BH62" s="5">
        <f t="shared" si="27"/>
        <v>0</v>
      </c>
      <c r="BI62" s="5">
        <f t="shared" si="27"/>
        <v>0</v>
      </c>
      <c r="BJ62" s="5">
        <f t="shared" ref="BJ62:CO62" si="28">BJ60+BJ61</f>
        <v>9.6277600000000003</v>
      </c>
      <c r="BK62" s="5">
        <f t="shared" si="28"/>
        <v>0</v>
      </c>
      <c r="BL62" s="5">
        <f t="shared" si="28"/>
        <v>0</v>
      </c>
      <c r="BM62" s="5">
        <f t="shared" si="28"/>
        <v>0</v>
      </c>
      <c r="BN62" s="5">
        <f t="shared" si="28"/>
        <v>0</v>
      </c>
      <c r="BO62" s="5">
        <f t="shared" si="28"/>
        <v>0</v>
      </c>
      <c r="BP62" s="5">
        <f t="shared" si="28"/>
        <v>0</v>
      </c>
      <c r="BQ62" s="5">
        <f t="shared" si="28"/>
        <v>0</v>
      </c>
      <c r="BR62" s="5">
        <f t="shared" si="28"/>
        <v>167.56882999999999</v>
      </c>
      <c r="BS62" s="5">
        <f t="shared" si="28"/>
        <v>0</v>
      </c>
      <c r="BT62" s="5">
        <f t="shared" si="28"/>
        <v>0</v>
      </c>
      <c r="BU62" s="5">
        <f t="shared" si="28"/>
        <v>0</v>
      </c>
      <c r="BV62" s="5">
        <f t="shared" si="28"/>
        <v>0</v>
      </c>
      <c r="BW62" s="5">
        <f t="shared" si="28"/>
        <v>0</v>
      </c>
      <c r="BX62" s="5">
        <f t="shared" si="28"/>
        <v>0</v>
      </c>
      <c r="BY62" s="5">
        <f t="shared" si="28"/>
        <v>0</v>
      </c>
      <c r="BZ62" s="5">
        <f t="shared" si="28"/>
        <v>0</v>
      </c>
      <c r="CA62" s="5">
        <f t="shared" si="28"/>
        <v>0</v>
      </c>
      <c r="CB62" s="5">
        <f t="shared" si="28"/>
        <v>0</v>
      </c>
      <c r="CC62" s="5">
        <f t="shared" si="28"/>
        <v>0</v>
      </c>
      <c r="CD62" s="5">
        <f t="shared" si="28"/>
        <v>0</v>
      </c>
      <c r="CE62" s="5">
        <f t="shared" si="28"/>
        <v>0</v>
      </c>
      <c r="CF62" s="5">
        <f t="shared" si="28"/>
        <v>0</v>
      </c>
      <c r="CG62" s="5">
        <f t="shared" si="28"/>
        <v>0</v>
      </c>
      <c r="CH62" s="5">
        <f t="shared" si="28"/>
        <v>0.39200000000000002</v>
      </c>
      <c r="CI62" s="5">
        <f t="shared" si="28"/>
        <v>0</v>
      </c>
      <c r="CJ62" s="5">
        <f t="shared" si="28"/>
        <v>0</v>
      </c>
      <c r="CK62" s="5">
        <f t="shared" si="28"/>
        <v>0</v>
      </c>
      <c r="CL62" s="5">
        <f t="shared" si="28"/>
        <v>0</v>
      </c>
      <c r="CM62" s="5">
        <f t="shared" si="28"/>
        <v>0</v>
      </c>
      <c r="CN62" s="5">
        <f t="shared" si="28"/>
        <v>0</v>
      </c>
      <c r="CO62" s="5">
        <f t="shared" si="28"/>
        <v>0</v>
      </c>
      <c r="CP62" s="5">
        <f t="shared" ref="CP62:DM62" si="29">CP60+CP61</f>
        <v>2.6000000000000002E-2</v>
      </c>
      <c r="CQ62" s="5">
        <f t="shared" si="29"/>
        <v>0</v>
      </c>
      <c r="CR62" s="5">
        <f t="shared" si="29"/>
        <v>0</v>
      </c>
      <c r="CS62" s="5">
        <f t="shared" si="29"/>
        <v>0</v>
      </c>
      <c r="CT62" s="5">
        <f t="shared" si="29"/>
        <v>0</v>
      </c>
      <c r="CU62" s="5">
        <f t="shared" si="29"/>
        <v>0</v>
      </c>
      <c r="CV62" s="5">
        <f t="shared" si="29"/>
        <v>0</v>
      </c>
      <c r="CW62" s="5">
        <f t="shared" si="29"/>
        <v>0</v>
      </c>
      <c r="CX62" s="5">
        <f t="shared" si="29"/>
        <v>129.84724</v>
      </c>
      <c r="CY62" s="5">
        <f t="shared" si="29"/>
        <v>0</v>
      </c>
      <c r="CZ62" s="5">
        <f t="shared" si="29"/>
        <v>0</v>
      </c>
      <c r="DA62" s="5">
        <f t="shared" si="29"/>
        <v>0</v>
      </c>
      <c r="DB62" s="5">
        <f t="shared" si="29"/>
        <v>0</v>
      </c>
      <c r="DC62" s="5">
        <f t="shared" si="29"/>
        <v>0</v>
      </c>
      <c r="DD62" s="5">
        <f t="shared" si="29"/>
        <v>0</v>
      </c>
      <c r="DE62" s="5">
        <f t="shared" si="29"/>
        <v>0</v>
      </c>
      <c r="DF62" s="5">
        <f t="shared" si="29"/>
        <v>0</v>
      </c>
      <c r="DG62" s="5">
        <f t="shared" si="29"/>
        <v>0</v>
      </c>
      <c r="DH62" s="5">
        <f t="shared" si="29"/>
        <v>0</v>
      </c>
      <c r="DI62" s="5">
        <f t="shared" si="29"/>
        <v>0</v>
      </c>
      <c r="DJ62" s="5">
        <f t="shared" si="29"/>
        <v>0</v>
      </c>
      <c r="DK62" s="5">
        <f t="shared" si="29"/>
        <v>0</v>
      </c>
      <c r="DL62" s="5">
        <f t="shared" si="29"/>
        <v>0</v>
      </c>
      <c r="DM62" s="5">
        <f t="shared" si="29"/>
        <v>0</v>
      </c>
    </row>
    <row r="63" spans="1:117" ht="24">
      <c r="A63" s="1" t="s">
        <v>82</v>
      </c>
      <c r="B63" s="6" t="s">
        <v>83</v>
      </c>
      <c r="C63" s="6" t="s">
        <v>84</v>
      </c>
      <c r="D63" s="7" t="s">
        <v>65</v>
      </c>
      <c r="G63" s="7">
        <f>0.1</f>
        <v>0.1</v>
      </c>
    </row>
    <row r="64" spans="1:117" ht="12">
      <c r="A64" s="1"/>
      <c r="B64" s="1"/>
      <c r="C64" s="1" t="s">
        <v>66</v>
      </c>
      <c r="D64" s="7"/>
      <c r="E64" s="7"/>
      <c r="F64" s="8">
        <v>1</v>
      </c>
      <c r="G64" s="7"/>
      <c r="H64" s="9">
        <f>$AL$53+$AP$53+$AM$53+$AQ$53+$AN$53+$AR$53+$AO$53+$AS$53</f>
        <v>37.71</v>
      </c>
      <c r="I64" s="8">
        <v>1</v>
      </c>
      <c r="J64" s="10">
        <f>$AL$54+$AP$54+$AM$54+$AQ$54+$AN$54+$AR$54+$AO$54+$AS$54</f>
        <v>3.7710000000000004</v>
      </c>
      <c r="K64" s="8">
        <v>31.88</v>
      </c>
      <c r="L64" s="10">
        <f>$AL$60+$AP$60+$AM$60+$AQ$60+$AN$60+$AR$60+$AO$60+$AS$60</f>
        <v>120.21948</v>
      </c>
      <c r="M64" s="11" t="s">
        <v>67</v>
      </c>
    </row>
    <row r="65" spans="1:117" ht="12">
      <c r="A65" s="1"/>
      <c r="B65" s="1"/>
      <c r="C65" s="1" t="s">
        <v>34</v>
      </c>
      <c r="D65" s="7"/>
      <c r="E65" s="7"/>
      <c r="F65" s="8">
        <v>1</v>
      </c>
      <c r="G65" s="7"/>
      <c r="H65" s="9">
        <f>$AT$53+$AX$53+$AU$53+$AY$53+$AV$53+$AZ$53+$AW$53+$BA$53</f>
        <v>28.6</v>
      </c>
      <c r="I65" s="8"/>
      <c r="J65" s="10">
        <f>$AT$54+$AX$54+$AU$54+$AY$54+$AV$54+$AZ$54+$AW$54+$BA$54</f>
        <v>2.8600000000000003</v>
      </c>
      <c r="K65" s="8">
        <v>11.25</v>
      </c>
      <c r="L65" s="10">
        <f>$AT$60+$AX$60+$AU$60+$AY$60+$AV$60+$AZ$60+$AW$60+$BA$60</f>
        <v>32.175000000000004</v>
      </c>
      <c r="M65" s="11" t="s">
        <v>85</v>
      </c>
    </row>
    <row r="66" spans="1:117" ht="12">
      <c r="A66" s="1"/>
      <c r="B66" s="1"/>
      <c r="C66" s="1" t="s">
        <v>86</v>
      </c>
      <c r="D66" s="7"/>
      <c r="E66" s="7"/>
      <c r="F66" s="8">
        <v>1</v>
      </c>
      <c r="G66" s="7"/>
      <c r="H66" s="9">
        <f>$BJ$53+$BN$53+$BK$53+$BO$53+$BL$53+$BP$53+$BM$53+$BQ$53</f>
        <v>3.02</v>
      </c>
      <c r="I66" s="8">
        <v>1</v>
      </c>
      <c r="J66" s="10">
        <f>$BJ$54+$BN$54+$BK$54+$BO$54+$BL$54+$BP$54+$BM$54+$BQ$54</f>
        <v>0.30200000000000005</v>
      </c>
      <c r="K66" s="8">
        <v>31.88</v>
      </c>
      <c r="L66" s="10">
        <f>$BJ$60+$BN$60+$BK$60+$BO$60+$BL$60+$BP$60+$BM$60+$BQ$60</f>
        <v>9.6277600000000003</v>
      </c>
      <c r="M66" s="11" t="s">
        <v>87</v>
      </c>
    </row>
    <row r="67" spans="1:117" ht="12">
      <c r="A67" s="1"/>
      <c r="B67" s="1"/>
      <c r="C67" s="1" t="s">
        <v>88</v>
      </c>
      <c r="D67" s="7"/>
      <c r="E67" s="7"/>
      <c r="F67" s="8">
        <v>1</v>
      </c>
      <c r="G67" s="7"/>
      <c r="H67" s="9">
        <f>$BR$53+$BV$53+$BS$53+$BW$53+$BT$53+$BX$53+$BU$53+$BY$53</f>
        <v>211.31</v>
      </c>
      <c r="I67" s="8"/>
      <c r="J67" s="10">
        <f>$BR$54+$BV$54+$BS$54+$BW$54+$BT$54+$BX$54+$BU$54+$BY$54</f>
        <v>21.131</v>
      </c>
      <c r="K67" s="8">
        <v>7.93</v>
      </c>
      <c r="L67" s="10">
        <f>$BR$60+$BV$60+$BS$60+$BW$60+$BT$60+$BX$60+$BU$60+$BY$60</f>
        <v>167.56882999999999</v>
      </c>
      <c r="M67" s="11" t="s">
        <v>89</v>
      </c>
    </row>
    <row r="68" spans="1:117" ht="12">
      <c r="A68" s="1"/>
      <c r="B68" s="1"/>
      <c r="C68" s="1" t="s">
        <v>68</v>
      </c>
      <c r="D68" s="8" t="s">
        <v>69</v>
      </c>
      <c r="E68" s="12">
        <f>($CH$53+$CL$53+$CI$53+$CM$53+$CJ$53+$CN$53+$CK$53+$CO$53)/1</f>
        <v>3.92</v>
      </c>
      <c r="F68" s="8">
        <v>1</v>
      </c>
      <c r="G68" s="12">
        <f>$CH$54+$CL$54+$CI$54+$CM$54+$CJ$54+$CN$54+$CK$54+$CO$54</f>
        <v>0.39200000000000002</v>
      </c>
    </row>
    <row r="69" spans="1:117" ht="12">
      <c r="A69" s="1"/>
      <c r="B69" s="1"/>
      <c r="C69" s="1" t="s">
        <v>90</v>
      </c>
      <c r="D69" s="8" t="s">
        <v>69</v>
      </c>
      <c r="E69" s="12">
        <f>($CP$53+$CT$53+$CQ$53+$CU$53+$CR$53+$CV$53+$CS$53+$CW$53)/1</f>
        <v>0.26</v>
      </c>
      <c r="F69" s="8">
        <v>1</v>
      </c>
      <c r="G69" s="12">
        <f>$CP$54+$CT$54+$CQ$54+$CU$54+$CR$54+$CV$54+$CS$54+$CW$54</f>
        <v>2.6000000000000002E-2</v>
      </c>
    </row>
    <row r="70" spans="1:117" ht="12">
      <c r="A70" s="1"/>
      <c r="B70" s="1"/>
      <c r="C70" s="1" t="s">
        <v>70</v>
      </c>
      <c r="D70" s="7"/>
      <c r="E70" s="7"/>
      <c r="F70" s="7"/>
      <c r="G70" s="7"/>
      <c r="H70" s="9">
        <f>$AD$53+$AH$53+$AE$53+$AI$53+$AF$53+$AJ$53+$AG$53+$AK$53</f>
        <v>277.62</v>
      </c>
      <c r="I70" s="8"/>
      <c r="J70" s="10">
        <f>$AD$54+$AH$54+$AE$54+$AI$54+$AF$54+$AJ$54+$AG$54+$AK$54</f>
        <v>27.762</v>
      </c>
      <c r="K70" s="8"/>
      <c r="L70" s="10">
        <f>$AD$56+$AH$56+$AE$56+$AI$56+$AF$56+$AJ$56+$AG$56+$AK$56</f>
        <v>319.96330999999998</v>
      </c>
      <c r="M70" s="11" t="s">
        <v>71</v>
      </c>
    </row>
    <row r="71" spans="1:117" ht="18.75" hidden="1">
      <c r="V71" s="28" t="s">
        <v>31</v>
      </c>
      <c r="W71" s="29"/>
      <c r="X71" s="29"/>
      <c r="Y71" s="29"/>
      <c r="Z71" s="29"/>
      <c r="AA71" s="29"/>
      <c r="AB71" s="29"/>
      <c r="AC71" s="30"/>
      <c r="AD71" s="28" t="s">
        <v>32</v>
      </c>
      <c r="AE71" s="29"/>
      <c r="AF71" s="29"/>
      <c r="AG71" s="29"/>
      <c r="AH71" s="29"/>
      <c r="AI71" s="29"/>
      <c r="AJ71" s="29"/>
      <c r="AK71" s="30"/>
      <c r="AL71" s="28" t="s">
        <v>33</v>
      </c>
      <c r="AM71" s="29"/>
      <c r="AN71" s="29"/>
      <c r="AO71" s="29"/>
      <c r="AP71" s="29"/>
      <c r="AQ71" s="29"/>
      <c r="AR71" s="29"/>
      <c r="AS71" s="30"/>
      <c r="AT71" s="28" t="s">
        <v>34</v>
      </c>
      <c r="AU71" s="29"/>
      <c r="AV71" s="29"/>
      <c r="AW71" s="29"/>
      <c r="AX71" s="29"/>
      <c r="AY71" s="29"/>
      <c r="AZ71" s="29"/>
      <c r="BA71" s="30"/>
      <c r="BB71" s="28" t="s">
        <v>35</v>
      </c>
      <c r="BC71" s="29"/>
      <c r="BD71" s="29"/>
      <c r="BE71" s="29"/>
      <c r="BF71" s="29"/>
      <c r="BG71" s="29"/>
      <c r="BH71" s="29"/>
      <c r="BI71" s="30"/>
      <c r="BJ71" s="28" t="s">
        <v>36</v>
      </c>
      <c r="BK71" s="29"/>
      <c r="BL71" s="29"/>
      <c r="BM71" s="29"/>
      <c r="BN71" s="29"/>
      <c r="BO71" s="29"/>
      <c r="BP71" s="29"/>
      <c r="BQ71" s="30"/>
      <c r="BR71" s="28" t="s">
        <v>37</v>
      </c>
      <c r="BS71" s="29"/>
      <c r="BT71" s="29"/>
      <c r="BU71" s="29"/>
      <c r="BV71" s="29"/>
      <c r="BW71" s="29"/>
      <c r="BX71" s="29"/>
      <c r="BY71" s="30"/>
      <c r="BZ71" s="28" t="s">
        <v>38</v>
      </c>
      <c r="CA71" s="29"/>
      <c r="CB71" s="29"/>
      <c r="CC71" s="29"/>
      <c r="CD71" s="29"/>
      <c r="CE71" s="29"/>
      <c r="CF71" s="29"/>
      <c r="CG71" s="30"/>
      <c r="CH71" s="28" t="s">
        <v>39</v>
      </c>
      <c r="CI71" s="29"/>
      <c r="CJ71" s="29"/>
      <c r="CK71" s="29"/>
      <c r="CL71" s="29"/>
      <c r="CM71" s="29"/>
      <c r="CN71" s="29"/>
      <c r="CO71" s="30"/>
      <c r="CP71" s="28" t="s">
        <v>40</v>
      </c>
      <c r="CQ71" s="29"/>
      <c r="CR71" s="29"/>
      <c r="CS71" s="29"/>
      <c r="CT71" s="29"/>
      <c r="CU71" s="29"/>
      <c r="CV71" s="29"/>
      <c r="CW71" s="30"/>
      <c r="CX71" s="28" t="s">
        <v>41</v>
      </c>
      <c r="CY71" s="29"/>
      <c r="CZ71" s="29"/>
      <c r="DA71" s="29"/>
      <c r="DB71" s="29"/>
      <c r="DC71" s="29"/>
      <c r="DD71" s="29"/>
      <c r="DE71" s="30"/>
      <c r="DF71" s="28" t="s">
        <v>42</v>
      </c>
      <c r="DG71" s="29"/>
      <c r="DH71" s="29"/>
      <c r="DI71" s="29"/>
      <c r="DJ71" s="29"/>
      <c r="DK71" s="29"/>
      <c r="DL71" s="29"/>
      <c r="DM71" s="30"/>
    </row>
    <row r="72" spans="1:117" ht="18.75" hidden="1">
      <c r="V72" s="28" t="s">
        <v>43</v>
      </c>
      <c r="W72" s="29"/>
      <c r="X72" s="29"/>
      <c r="Y72" s="30"/>
      <c r="Z72" s="28" t="s">
        <v>44</v>
      </c>
      <c r="AA72" s="29"/>
      <c r="AB72" s="29"/>
      <c r="AC72" s="30"/>
      <c r="AD72" s="28" t="s">
        <v>43</v>
      </c>
      <c r="AE72" s="29"/>
      <c r="AF72" s="29"/>
      <c r="AG72" s="30"/>
      <c r="AH72" s="28" t="s">
        <v>44</v>
      </c>
      <c r="AI72" s="29"/>
      <c r="AJ72" s="29"/>
      <c r="AK72" s="30"/>
      <c r="AL72" s="28" t="s">
        <v>43</v>
      </c>
      <c r="AM72" s="29"/>
      <c r="AN72" s="29"/>
      <c r="AO72" s="30"/>
      <c r="AP72" s="28" t="s">
        <v>44</v>
      </c>
      <c r="AQ72" s="29"/>
      <c r="AR72" s="29"/>
      <c r="AS72" s="30"/>
      <c r="AT72" s="28" t="s">
        <v>43</v>
      </c>
      <c r="AU72" s="29"/>
      <c r="AV72" s="29"/>
      <c r="AW72" s="30"/>
      <c r="AX72" s="28" t="s">
        <v>44</v>
      </c>
      <c r="AY72" s="29"/>
      <c r="AZ72" s="29"/>
      <c r="BA72" s="30"/>
      <c r="BB72" s="28" t="s">
        <v>43</v>
      </c>
      <c r="BC72" s="29"/>
      <c r="BD72" s="29"/>
      <c r="BE72" s="30"/>
      <c r="BF72" s="28" t="s">
        <v>44</v>
      </c>
      <c r="BG72" s="29"/>
      <c r="BH72" s="29"/>
      <c r="BI72" s="30"/>
      <c r="BJ72" s="28" t="s">
        <v>43</v>
      </c>
      <c r="BK72" s="29"/>
      <c r="BL72" s="29"/>
      <c r="BM72" s="30"/>
      <c r="BN72" s="28" t="s">
        <v>44</v>
      </c>
      <c r="BO72" s="29"/>
      <c r="BP72" s="29"/>
      <c r="BQ72" s="30"/>
      <c r="BR72" s="28" t="s">
        <v>43</v>
      </c>
      <c r="BS72" s="29"/>
      <c r="BT72" s="29"/>
      <c r="BU72" s="30"/>
      <c r="BV72" s="28" t="s">
        <v>44</v>
      </c>
      <c r="BW72" s="29"/>
      <c r="BX72" s="29"/>
      <c r="BY72" s="30"/>
      <c r="BZ72" s="28" t="s">
        <v>43</v>
      </c>
      <c r="CA72" s="29"/>
      <c r="CB72" s="29"/>
      <c r="CC72" s="30"/>
      <c r="CD72" s="28" t="s">
        <v>44</v>
      </c>
      <c r="CE72" s="29"/>
      <c r="CF72" s="29"/>
      <c r="CG72" s="30"/>
      <c r="CH72" s="28" t="s">
        <v>43</v>
      </c>
      <c r="CI72" s="29"/>
      <c r="CJ72" s="29"/>
      <c r="CK72" s="30"/>
      <c r="CL72" s="28" t="s">
        <v>44</v>
      </c>
      <c r="CM72" s="29"/>
      <c r="CN72" s="29"/>
      <c r="CO72" s="30"/>
      <c r="CP72" s="28" t="s">
        <v>43</v>
      </c>
      <c r="CQ72" s="29"/>
      <c r="CR72" s="29"/>
      <c r="CS72" s="30"/>
      <c r="CT72" s="28" t="s">
        <v>44</v>
      </c>
      <c r="CU72" s="29"/>
      <c r="CV72" s="29"/>
      <c r="CW72" s="30"/>
      <c r="CX72" s="28" t="s">
        <v>43</v>
      </c>
      <c r="CY72" s="29"/>
      <c r="CZ72" s="29"/>
      <c r="DA72" s="30"/>
      <c r="DB72" s="28" t="s">
        <v>44</v>
      </c>
      <c r="DC72" s="29"/>
      <c r="DD72" s="29"/>
      <c r="DE72" s="30"/>
      <c r="DF72" s="28" t="s">
        <v>43</v>
      </c>
      <c r="DG72" s="29"/>
      <c r="DH72" s="29"/>
      <c r="DI72" s="30"/>
      <c r="DJ72" s="28" t="s">
        <v>44</v>
      </c>
      <c r="DK72" s="29"/>
      <c r="DL72" s="29"/>
      <c r="DM72" s="30"/>
    </row>
    <row r="73" spans="1:117" ht="18.75" hidden="1">
      <c r="U73" s="4">
        <f>$G$82</f>
        <v>1</v>
      </c>
      <c r="V73" s="3" t="s">
        <v>45</v>
      </c>
      <c r="W73" s="3" t="s">
        <v>46</v>
      </c>
      <c r="X73" s="3" t="s">
        <v>47</v>
      </c>
      <c r="Y73" s="3" t="s">
        <v>48</v>
      </c>
      <c r="Z73" s="3" t="s">
        <v>45</v>
      </c>
      <c r="AA73" s="3" t="s">
        <v>46</v>
      </c>
      <c r="AB73" s="3" t="s">
        <v>47</v>
      </c>
      <c r="AC73" s="3" t="s">
        <v>48</v>
      </c>
      <c r="AD73" s="3" t="s">
        <v>45</v>
      </c>
      <c r="AE73" s="3" t="s">
        <v>46</v>
      </c>
      <c r="AF73" s="3" t="s">
        <v>47</v>
      </c>
      <c r="AG73" s="3" t="s">
        <v>48</v>
      </c>
      <c r="AH73" s="3" t="s">
        <v>45</v>
      </c>
      <c r="AI73" s="3" t="s">
        <v>46</v>
      </c>
      <c r="AJ73" s="3" t="s">
        <v>47</v>
      </c>
      <c r="AK73" s="3" t="s">
        <v>48</v>
      </c>
      <c r="AL73" s="3" t="s">
        <v>45</v>
      </c>
      <c r="AM73" s="3" t="s">
        <v>46</v>
      </c>
      <c r="AN73" s="3" t="s">
        <v>47</v>
      </c>
      <c r="AO73" s="3" t="s">
        <v>48</v>
      </c>
      <c r="AP73" s="3" t="s">
        <v>45</v>
      </c>
      <c r="AQ73" s="3" t="s">
        <v>46</v>
      </c>
      <c r="AR73" s="3" t="s">
        <v>47</v>
      </c>
      <c r="AS73" s="3" t="s">
        <v>48</v>
      </c>
      <c r="AT73" s="3" t="s">
        <v>45</v>
      </c>
      <c r="AU73" s="3" t="s">
        <v>46</v>
      </c>
      <c r="AV73" s="3" t="s">
        <v>47</v>
      </c>
      <c r="AW73" s="3" t="s">
        <v>48</v>
      </c>
      <c r="AX73" s="3" t="s">
        <v>45</v>
      </c>
      <c r="AY73" s="3" t="s">
        <v>46</v>
      </c>
      <c r="AZ73" s="3" t="s">
        <v>47</v>
      </c>
      <c r="BA73" s="3" t="s">
        <v>48</v>
      </c>
      <c r="BB73" s="3" t="s">
        <v>45</v>
      </c>
      <c r="BC73" s="3" t="s">
        <v>46</v>
      </c>
      <c r="BD73" s="3" t="s">
        <v>47</v>
      </c>
      <c r="BE73" s="3" t="s">
        <v>48</v>
      </c>
      <c r="BF73" s="3" t="s">
        <v>45</v>
      </c>
      <c r="BG73" s="3" t="s">
        <v>46</v>
      </c>
      <c r="BH73" s="3" t="s">
        <v>47</v>
      </c>
      <c r="BI73" s="3" t="s">
        <v>48</v>
      </c>
      <c r="BJ73" s="3" t="s">
        <v>45</v>
      </c>
      <c r="BK73" s="3" t="s">
        <v>46</v>
      </c>
      <c r="BL73" s="3" t="s">
        <v>47</v>
      </c>
      <c r="BM73" s="3" t="s">
        <v>48</v>
      </c>
      <c r="BN73" s="3" t="s">
        <v>45</v>
      </c>
      <c r="BO73" s="3" t="s">
        <v>46</v>
      </c>
      <c r="BP73" s="3" t="s">
        <v>47</v>
      </c>
      <c r="BQ73" s="3" t="s">
        <v>48</v>
      </c>
      <c r="BR73" s="3" t="s">
        <v>45</v>
      </c>
      <c r="BS73" s="3" t="s">
        <v>46</v>
      </c>
      <c r="BT73" s="3" t="s">
        <v>47</v>
      </c>
      <c r="BU73" s="3" t="s">
        <v>48</v>
      </c>
      <c r="BV73" s="3" t="s">
        <v>45</v>
      </c>
      <c r="BW73" s="3" t="s">
        <v>46</v>
      </c>
      <c r="BX73" s="3" t="s">
        <v>47</v>
      </c>
      <c r="BY73" s="3" t="s">
        <v>48</v>
      </c>
      <c r="BZ73" s="3" t="s">
        <v>45</v>
      </c>
      <c r="CA73" s="3" t="s">
        <v>46</v>
      </c>
      <c r="CB73" s="3" t="s">
        <v>47</v>
      </c>
      <c r="CC73" s="3" t="s">
        <v>48</v>
      </c>
      <c r="CD73" s="3" t="s">
        <v>45</v>
      </c>
      <c r="CE73" s="3" t="s">
        <v>46</v>
      </c>
      <c r="CF73" s="3" t="s">
        <v>47</v>
      </c>
      <c r="CG73" s="3" t="s">
        <v>48</v>
      </c>
      <c r="CH73" s="3" t="s">
        <v>45</v>
      </c>
      <c r="CI73" s="3" t="s">
        <v>46</v>
      </c>
      <c r="CJ73" s="3" t="s">
        <v>47</v>
      </c>
      <c r="CK73" s="3" t="s">
        <v>48</v>
      </c>
      <c r="CL73" s="3" t="s">
        <v>45</v>
      </c>
      <c r="CM73" s="3" t="s">
        <v>46</v>
      </c>
      <c r="CN73" s="3" t="s">
        <v>47</v>
      </c>
      <c r="CO73" s="3" t="s">
        <v>48</v>
      </c>
      <c r="CP73" s="3" t="s">
        <v>45</v>
      </c>
      <c r="CQ73" s="3" t="s">
        <v>46</v>
      </c>
      <c r="CR73" s="3" t="s">
        <v>47</v>
      </c>
      <c r="CS73" s="3" t="s">
        <v>48</v>
      </c>
      <c r="CT73" s="3" t="s">
        <v>45</v>
      </c>
      <c r="CU73" s="3" t="s">
        <v>46</v>
      </c>
      <c r="CV73" s="3" t="s">
        <v>47</v>
      </c>
      <c r="CW73" s="3" t="s">
        <v>48</v>
      </c>
      <c r="CX73" s="3" t="s">
        <v>45</v>
      </c>
      <c r="CY73" s="3" t="s">
        <v>46</v>
      </c>
      <c r="CZ73" s="3" t="s">
        <v>47</v>
      </c>
      <c r="DA73" s="3" t="s">
        <v>48</v>
      </c>
      <c r="DB73" s="3" t="s">
        <v>45</v>
      </c>
      <c r="DC73" s="3" t="s">
        <v>46</v>
      </c>
      <c r="DD73" s="3" t="s">
        <v>47</v>
      </c>
      <c r="DE73" s="3" t="s">
        <v>48</v>
      </c>
      <c r="DF73" s="3" t="s">
        <v>45</v>
      </c>
      <c r="DG73" s="3" t="s">
        <v>46</v>
      </c>
      <c r="DH73" s="3" t="s">
        <v>47</v>
      </c>
      <c r="DI73" s="3" t="s">
        <v>48</v>
      </c>
      <c r="DJ73" s="3" t="s">
        <v>45</v>
      </c>
      <c r="DK73" s="3" t="s">
        <v>46</v>
      </c>
      <c r="DL73" s="3" t="s">
        <v>47</v>
      </c>
      <c r="DM73" s="3" t="s">
        <v>48</v>
      </c>
    </row>
    <row r="74" spans="1:117" ht="18.75" hidden="1">
      <c r="U74" s="3" t="s">
        <v>49</v>
      </c>
      <c r="AD74" s="5">
        <v>139.85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139.85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5">
        <v>0</v>
      </c>
      <c r="CH74" s="5">
        <v>0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  <c r="CR74" s="5">
        <v>0</v>
      </c>
      <c r="CS74" s="5">
        <v>0</v>
      </c>
      <c r="CT74" s="5">
        <v>0</v>
      </c>
      <c r="CU74" s="5">
        <v>0</v>
      </c>
      <c r="CV74" s="5">
        <v>0</v>
      </c>
      <c r="CW74" s="5">
        <v>0</v>
      </c>
      <c r="CX74" s="5">
        <v>0</v>
      </c>
      <c r="CY74" s="5">
        <v>0</v>
      </c>
      <c r="CZ74" s="5">
        <v>0</v>
      </c>
      <c r="DA74" s="5">
        <v>0</v>
      </c>
      <c r="DB74" s="5">
        <v>0</v>
      </c>
      <c r="DC74" s="5">
        <v>0</v>
      </c>
      <c r="DD74" s="5">
        <v>0</v>
      </c>
      <c r="DE74" s="5">
        <v>0</v>
      </c>
      <c r="DF74" s="5">
        <v>0</v>
      </c>
      <c r="DG74" s="5">
        <v>0</v>
      </c>
      <c r="DH74" s="5">
        <v>0</v>
      </c>
      <c r="DI74" s="5">
        <v>0</v>
      </c>
      <c r="DJ74" s="5">
        <v>0</v>
      </c>
      <c r="DK74" s="5">
        <v>0</v>
      </c>
      <c r="DL74" s="5">
        <v>0</v>
      </c>
      <c r="DM74" s="5">
        <v>0</v>
      </c>
    </row>
    <row r="75" spans="1:117" ht="18.75" hidden="1">
      <c r="S75" s="3" t="s">
        <v>50</v>
      </c>
      <c r="T75" s="3" t="s">
        <v>51</v>
      </c>
      <c r="U75" s="3" t="s">
        <v>52</v>
      </c>
      <c r="AD75" s="5">
        <f t="shared" ref="AD75:BI75" si="30">AD74*$U$73</f>
        <v>139.85</v>
      </c>
      <c r="AE75" s="5">
        <f t="shared" si="30"/>
        <v>0</v>
      </c>
      <c r="AF75" s="5">
        <f t="shared" si="30"/>
        <v>0</v>
      </c>
      <c r="AG75" s="5">
        <f t="shared" si="30"/>
        <v>0</v>
      </c>
      <c r="AH75" s="5">
        <f t="shared" si="30"/>
        <v>0</v>
      </c>
      <c r="AI75" s="5">
        <f t="shared" si="30"/>
        <v>0</v>
      </c>
      <c r="AJ75" s="5">
        <f t="shared" si="30"/>
        <v>0</v>
      </c>
      <c r="AK75" s="5">
        <f t="shared" si="30"/>
        <v>0</v>
      </c>
      <c r="AL75" s="5">
        <f t="shared" si="30"/>
        <v>0</v>
      </c>
      <c r="AM75" s="5">
        <f t="shared" si="30"/>
        <v>0</v>
      </c>
      <c r="AN75" s="5">
        <f t="shared" si="30"/>
        <v>0</v>
      </c>
      <c r="AO75" s="5">
        <f t="shared" si="30"/>
        <v>0</v>
      </c>
      <c r="AP75" s="5">
        <f t="shared" si="30"/>
        <v>0</v>
      </c>
      <c r="AQ75" s="5">
        <f t="shared" si="30"/>
        <v>0</v>
      </c>
      <c r="AR75" s="5">
        <f t="shared" si="30"/>
        <v>0</v>
      </c>
      <c r="AS75" s="5">
        <f t="shared" si="30"/>
        <v>0</v>
      </c>
      <c r="AT75" s="5">
        <f t="shared" si="30"/>
        <v>0</v>
      </c>
      <c r="AU75" s="5">
        <f t="shared" si="30"/>
        <v>0</v>
      </c>
      <c r="AV75" s="5">
        <f t="shared" si="30"/>
        <v>0</v>
      </c>
      <c r="AW75" s="5">
        <f t="shared" si="30"/>
        <v>0</v>
      </c>
      <c r="AX75" s="5">
        <f t="shared" si="30"/>
        <v>0</v>
      </c>
      <c r="AY75" s="5">
        <f t="shared" si="30"/>
        <v>0</v>
      </c>
      <c r="AZ75" s="5">
        <f t="shared" si="30"/>
        <v>0</v>
      </c>
      <c r="BA75" s="5">
        <f t="shared" si="30"/>
        <v>0</v>
      </c>
      <c r="BB75" s="5">
        <f t="shared" si="30"/>
        <v>0</v>
      </c>
      <c r="BC75" s="5">
        <f t="shared" si="30"/>
        <v>0</v>
      </c>
      <c r="BD75" s="5">
        <f t="shared" si="30"/>
        <v>0</v>
      </c>
      <c r="BE75" s="5">
        <f t="shared" si="30"/>
        <v>0</v>
      </c>
      <c r="BF75" s="5">
        <f t="shared" si="30"/>
        <v>0</v>
      </c>
      <c r="BG75" s="5">
        <f t="shared" si="30"/>
        <v>0</v>
      </c>
      <c r="BH75" s="5">
        <f t="shared" si="30"/>
        <v>0</v>
      </c>
      <c r="BI75" s="5">
        <f t="shared" si="30"/>
        <v>0</v>
      </c>
      <c r="BJ75" s="5">
        <f t="shared" ref="BJ75:CO75" si="31">BJ74*$U$73</f>
        <v>0</v>
      </c>
      <c r="BK75" s="5">
        <f t="shared" si="31"/>
        <v>0</v>
      </c>
      <c r="BL75" s="5">
        <f t="shared" si="31"/>
        <v>0</v>
      </c>
      <c r="BM75" s="5">
        <f t="shared" si="31"/>
        <v>0</v>
      </c>
      <c r="BN75" s="5">
        <f t="shared" si="31"/>
        <v>0</v>
      </c>
      <c r="BO75" s="5">
        <f t="shared" si="31"/>
        <v>0</v>
      </c>
      <c r="BP75" s="5">
        <f t="shared" si="31"/>
        <v>0</v>
      </c>
      <c r="BQ75" s="5">
        <f t="shared" si="31"/>
        <v>0</v>
      </c>
      <c r="BR75" s="5">
        <f t="shared" si="31"/>
        <v>139.85</v>
      </c>
      <c r="BS75" s="5">
        <f t="shared" si="31"/>
        <v>0</v>
      </c>
      <c r="BT75" s="5">
        <f t="shared" si="31"/>
        <v>0</v>
      </c>
      <c r="BU75" s="5">
        <f t="shared" si="31"/>
        <v>0</v>
      </c>
      <c r="BV75" s="5">
        <f t="shared" si="31"/>
        <v>0</v>
      </c>
      <c r="BW75" s="5">
        <f t="shared" si="31"/>
        <v>0</v>
      </c>
      <c r="BX75" s="5">
        <f t="shared" si="31"/>
        <v>0</v>
      </c>
      <c r="BY75" s="5">
        <f t="shared" si="31"/>
        <v>0</v>
      </c>
      <c r="BZ75" s="5">
        <f t="shared" si="31"/>
        <v>0</v>
      </c>
      <c r="CA75" s="5">
        <f t="shared" si="31"/>
        <v>0</v>
      </c>
      <c r="CB75" s="5">
        <f t="shared" si="31"/>
        <v>0</v>
      </c>
      <c r="CC75" s="5">
        <f t="shared" si="31"/>
        <v>0</v>
      </c>
      <c r="CD75" s="5">
        <f t="shared" si="31"/>
        <v>0</v>
      </c>
      <c r="CE75" s="5">
        <f t="shared" si="31"/>
        <v>0</v>
      </c>
      <c r="CF75" s="5">
        <f t="shared" si="31"/>
        <v>0</v>
      </c>
      <c r="CG75" s="5">
        <f t="shared" si="31"/>
        <v>0</v>
      </c>
      <c r="CH75" s="5">
        <f t="shared" si="31"/>
        <v>0</v>
      </c>
      <c r="CI75" s="5">
        <f t="shared" si="31"/>
        <v>0</v>
      </c>
      <c r="CJ75" s="5">
        <f t="shared" si="31"/>
        <v>0</v>
      </c>
      <c r="CK75" s="5">
        <f t="shared" si="31"/>
        <v>0</v>
      </c>
      <c r="CL75" s="5">
        <f t="shared" si="31"/>
        <v>0</v>
      </c>
      <c r="CM75" s="5">
        <f t="shared" si="31"/>
        <v>0</v>
      </c>
      <c r="CN75" s="5">
        <f t="shared" si="31"/>
        <v>0</v>
      </c>
      <c r="CO75" s="5">
        <f t="shared" si="31"/>
        <v>0</v>
      </c>
      <c r="CP75" s="5">
        <f t="shared" ref="CP75:DM75" si="32">CP74*$U$73</f>
        <v>0</v>
      </c>
      <c r="CQ75" s="5">
        <f t="shared" si="32"/>
        <v>0</v>
      </c>
      <c r="CR75" s="5">
        <f t="shared" si="32"/>
        <v>0</v>
      </c>
      <c r="CS75" s="5">
        <f t="shared" si="32"/>
        <v>0</v>
      </c>
      <c r="CT75" s="5">
        <f t="shared" si="32"/>
        <v>0</v>
      </c>
      <c r="CU75" s="5">
        <f t="shared" si="32"/>
        <v>0</v>
      </c>
      <c r="CV75" s="5">
        <f t="shared" si="32"/>
        <v>0</v>
      </c>
      <c r="CW75" s="5">
        <f t="shared" si="32"/>
        <v>0</v>
      </c>
      <c r="CX75" s="5">
        <f t="shared" si="32"/>
        <v>0</v>
      </c>
      <c r="CY75" s="5">
        <f t="shared" si="32"/>
        <v>0</v>
      </c>
      <c r="CZ75" s="5">
        <f t="shared" si="32"/>
        <v>0</v>
      </c>
      <c r="DA75" s="5">
        <f t="shared" si="32"/>
        <v>0</v>
      </c>
      <c r="DB75" s="5">
        <f t="shared" si="32"/>
        <v>0</v>
      </c>
      <c r="DC75" s="5">
        <f t="shared" si="32"/>
        <v>0</v>
      </c>
      <c r="DD75" s="5">
        <f t="shared" si="32"/>
        <v>0</v>
      </c>
      <c r="DE75" s="5">
        <f t="shared" si="32"/>
        <v>0</v>
      </c>
      <c r="DF75" s="5">
        <f t="shared" si="32"/>
        <v>0</v>
      </c>
      <c r="DG75" s="5">
        <f t="shared" si="32"/>
        <v>0</v>
      </c>
      <c r="DH75" s="5">
        <f t="shared" si="32"/>
        <v>0</v>
      </c>
      <c r="DI75" s="5">
        <f t="shared" si="32"/>
        <v>0</v>
      </c>
      <c r="DJ75" s="5">
        <f t="shared" si="32"/>
        <v>0</v>
      </c>
      <c r="DK75" s="5">
        <f t="shared" si="32"/>
        <v>0</v>
      </c>
      <c r="DL75" s="5">
        <f t="shared" si="32"/>
        <v>0</v>
      </c>
      <c r="DM75" s="5">
        <f t="shared" si="32"/>
        <v>0</v>
      </c>
    </row>
    <row r="76" spans="1:117" ht="18.75" hidden="1">
      <c r="S76" s="3" t="s">
        <v>50</v>
      </c>
      <c r="T76" s="3" t="s">
        <v>53</v>
      </c>
      <c r="U76" s="3" t="s">
        <v>54</v>
      </c>
      <c r="V76" s="5">
        <f>($AL$76)+($AT$76)+($BR$76)+($BZ$76)+0+0+0+0+0+0+0+0+0</f>
        <v>969.16049999999984</v>
      </c>
      <c r="W76" s="5">
        <f>0+0+0+0+($AM$76)+($AU$76)+($BS$76)+($CA$76)+0+0+0+0+0</f>
        <v>0</v>
      </c>
      <c r="X76" s="5">
        <f>0+0+0+0+0+0+0+0+($AF$76)+0+0+0+0</f>
        <v>0</v>
      </c>
      <c r="Y76" s="5">
        <f>0+0+0+0+0+0+0+0+0+($AO$76)+($AW$76)+($BU$76)+($CC$76)</f>
        <v>0</v>
      </c>
      <c r="AD76" s="5">
        <f>$BR76+$AL76+$BZ76+$AT76</f>
        <v>969.16049999999984</v>
      </c>
      <c r="AE76" s="5">
        <f>$BS76+$AM76+$CA76+$AU76</f>
        <v>0</v>
      </c>
      <c r="AF76" s="5">
        <f>1*(+$AF$75)-AF75</f>
        <v>0</v>
      </c>
      <c r="AG76" s="5">
        <f>$BU76+$AO76+$CC76+$AW76</f>
        <v>0</v>
      </c>
      <c r="AL76" s="5">
        <f>31.88*($AL$75)-AL75</f>
        <v>0</v>
      </c>
      <c r="AM76" s="5">
        <f>31.88*($AM$75)-AM75</f>
        <v>0</v>
      </c>
      <c r="AN76" s="5">
        <f>31.88*($AN$75)-AN75</f>
        <v>0</v>
      </c>
      <c r="AO76" s="5">
        <f>31.88*($AO$75)-AO75</f>
        <v>0</v>
      </c>
      <c r="AT76" s="5">
        <f>11.25*($AT$75)-AT75</f>
        <v>0</v>
      </c>
      <c r="AU76" s="5">
        <f>11.25*($AU$75)-AU75</f>
        <v>0</v>
      </c>
      <c r="AV76" s="5">
        <f>11.25*($AV$75)-AV75</f>
        <v>0</v>
      </c>
      <c r="AW76" s="5">
        <f>11.25*($AW$75)-AW75</f>
        <v>0</v>
      </c>
      <c r="BB76" s="5">
        <f>IF(($AT75-($BJ75))=0,0,$BB75*($AT76-($BJ76))/($AT75-($BJ75)))</f>
        <v>0</v>
      </c>
      <c r="BC76" s="5">
        <f>IF(($AU75-($BK75))=0,0,$BC75*($AU76-($BK76))/($AU75-($BK75)))</f>
        <v>0</v>
      </c>
      <c r="BD76" s="5">
        <f>IF(($AV75-($BL75))=0,0,$BD75*($AV76-($BL76))/($AV75-($BL75)))</f>
        <v>0</v>
      </c>
      <c r="BE76" s="5">
        <f>IF(($AW75-($BM75))=0,0,$BE75*($AW76-($BM76))/($AW75-($BM75)))</f>
        <v>0</v>
      </c>
      <c r="BJ76" s="5">
        <f>31.88*($BJ$75)-BJ75</f>
        <v>0</v>
      </c>
      <c r="BK76" s="5">
        <f>31.88*($BK$75)-BK75</f>
        <v>0</v>
      </c>
      <c r="BL76" s="5">
        <f>31.88*($BL$75)-BL75</f>
        <v>0</v>
      </c>
      <c r="BM76" s="5">
        <f>31.88*($BM$75)-BM75</f>
        <v>0</v>
      </c>
      <c r="BR76" s="5">
        <f>7.93*($BR$75)-BR75</f>
        <v>969.16049999999984</v>
      </c>
      <c r="BS76" s="5">
        <f>7.93*($BS$75)-BS75</f>
        <v>0</v>
      </c>
      <c r="BT76" s="5">
        <f>7.93*($BT$75)-BT75</f>
        <v>0</v>
      </c>
      <c r="BU76" s="5">
        <f>7.93*($BU$75)-BU75</f>
        <v>0</v>
      </c>
      <c r="BZ76" s="5">
        <f>11.25*($BZ$75)-BZ75</f>
        <v>0</v>
      </c>
      <c r="CA76" s="5">
        <f>11.25*($CA$75)-CA75</f>
        <v>0</v>
      </c>
      <c r="CB76" s="5">
        <f>11.25*($CB$75)-CB75</f>
        <v>0</v>
      </c>
      <c r="CC76" s="5">
        <f>11.25*($CC$75)-CC75</f>
        <v>0</v>
      </c>
      <c r="CX76" s="5">
        <f>$BJ76+$AL76</f>
        <v>0</v>
      </c>
      <c r="CY76" s="5">
        <f>$BK76+$AM76</f>
        <v>0</v>
      </c>
      <c r="CZ76" s="5">
        <f>IF(($AF75-($BL75+$BT75+$AN75+$CB75+$AV75))=0,0,$CZ75*($AF76-($BL76+$BT76+$AN76+$CB76+$AV76))/($AF75-($BL75+$BT75+$AN75+$CB75+$AV75)))</f>
        <v>0</v>
      </c>
      <c r="DA76" s="5">
        <f>$BM76+$AO76</f>
        <v>0</v>
      </c>
    </row>
    <row r="77" spans="1:117" ht="18.75" hidden="1">
      <c r="S77" s="3" t="s">
        <v>50</v>
      </c>
      <c r="T77" s="3" t="s">
        <v>53</v>
      </c>
      <c r="U77" s="3" t="s">
        <v>55</v>
      </c>
      <c r="AD77" s="5">
        <f t="shared" ref="AD77:BI77" si="33">AD75+AD76</f>
        <v>1109.0104999999999</v>
      </c>
      <c r="AE77" s="5">
        <f t="shared" si="33"/>
        <v>0</v>
      </c>
      <c r="AF77" s="5">
        <f t="shared" si="33"/>
        <v>0</v>
      </c>
      <c r="AG77" s="5">
        <f t="shared" si="33"/>
        <v>0</v>
      </c>
      <c r="AH77" s="5">
        <f t="shared" si="33"/>
        <v>0</v>
      </c>
      <c r="AI77" s="5">
        <f t="shared" si="33"/>
        <v>0</v>
      </c>
      <c r="AJ77" s="5">
        <f t="shared" si="33"/>
        <v>0</v>
      </c>
      <c r="AK77" s="5">
        <f t="shared" si="33"/>
        <v>0</v>
      </c>
      <c r="AL77" s="5">
        <f t="shared" si="33"/>
        <v>0</v>
      </c>
      <c r="AM77" s="5">
        <f t="shared" si="33"/>
        <v>0</v>
      </c>
      <c r="AN77" s="5">
        <f t="shared" si="33"/>
        <v>0</v>
      </c>
      <c r="AO77" s="5">
        <f t="shared" si="33"/>
        <v>0</v>
      </c>
      <c r="AP77" s="5">
        <f t="shared" si="33"/>
        <v>0</v>
      </c>
      <c r="AQ77" s="5">
        <f t="shared" si="33"/>
        <v>0</v>
      </c>
      <c r="AR77" s="5">
        <f t="shared" si="33"/>
        <v>0</v>
      </c>
      <c r="AS77" s="5">
        <f t="shared" si="33"/>
        <v>0</v>
      </c>
      <c r="AT77" s="5">
        <f t="shared" si="33"/>
        <v>0</v>
      </c>
      <c r="AU77" s="5">
        <f t="shared" si="33"/>
        <v>0</v>
      </c>
      <c r="AV77" s="5">
        <f t="shared" si="33"/>
        <v>0</v>
      </c>
      <c r="AW77" s="5">
        <f t="shared" si="33"/>
        <v>0</v>
      </c>
      <c r="AX77" s="5">
        <f t="shared" si="33"/>
        <v>0</v>
      </c>
      <c r="AY77" s="5">
        <f t="shared" si="33"/>
        <v>0</v>
      </c>
      <c r="AZ77" s="5">
        <f t="shared" si="33"/>
        <v>0</v>
      </c>
      <c r="BA77" s="5">
        <f t="shared" si="33"/>
        <v>0</v>
      </c>
      <c r="BB77" s="5">
        <f t="shared" si="33"/>
        <v>0</v>
      </c>
      <c r="BC77" s="5">
        <f t="shared" si="33"/>
        <v>0</v>
      </c>
      <c r="BD77" s="5">
        <f t="shared" si="33"/>
        <v>0</v>
      </c>
      <c r="BE77" s="5">
        <f t="shared" si="33"/>
        <v>0</v>
      </c>
      <c r="BF77" s="5">
        <f t="shared" si="33"/>
        <v>0</v>
      </c>
      <c r="BG77" s="5">
        <f t="shared" si="33"/>
        <v>0</v>
      </c>
      <c r="BH77" s="5">
        <f t="shared" si="33"/>
        <v>0</v>
      </c>
      <c r="BI77" s="5">
        <f t="shared" si="33"/>
        <v>0</v>
      </c>
      <c r="BJ77" s="5">
        <f t="shared" ref="BJ77:CO77" si="34">BJ75+BJ76</f>
        <v>0</v>
      </c>
      <c r="BK77" s="5">
        <f t="shared" si="34"/>
        <v>0</v>
      </c>
      <c r="BL77" s="5">
        <f t="shared" si="34"/>
        <v>0</v>
      </c>
      <c r="BM77" s="5">
        <f t="shared" si="34"/>
        <v>0</v>
      </c>
      <c r="BN77" s="5">
        <f t="shared" si="34"/>
        <v>0</v>
      </c>
      <c r="BO77" s="5">
        <f t="shared" si="34"/>
        <v>0</v>
      </c>
      <c r="BP77" s="5">
        <f t="shared" si="34"/>
        <v>0</v>
      </c>
      <c r="BQ77" s="5">
        <f t="shared" si="34"/>
        <v>0</v>
      </c>
      <c r="BR77" s="5">
        <f t="shared" si="34"/>
        <v>1109.0104999999999</v>
      </c>
      <c r="BS77" s="5">
        <f t="shared" si="34"/>
        <v>0</v>
      </c>
      <c r="BT77" s="5">
        <f t="shared" si="34"/>
        <v>0</v>
      </c>
      <c r="BU77" s="5">
        <f t="shared" si="34"/>
        <v>0</v>
      </c>
      <c r="BV77" s="5">
        <f t="shared" si="34"/>
        <v>0</v>
      </c>
      <c r="BW77" s="5">
        <f t="shared" si="34"/>
        <v>0</v>
      </c>
      <c r="BX77" s="5">
        <f t="shared" si="34"/>
        <v>0</v>
      </c>
      <c r="BY77" s="5">
        <f t="shared" si="34"/>
        <v>0</v>
      </c>
      <c r="BZ77" s="5">
        <f t="shared" si="34"/>
        <v>0</v>
      </c>
      <c r="CA77" s="5">
        <f t="shared" si="34"/>
        <v>0</v>
      </c>
      <c r="CB77" s="5">
        <f t="shared" si="34"/>
        <v>0</v>
      </c>
      <c r="CC77" s="5">
        <f t="shared" si="34"/>
        <v>0</v>
      </c>
      <c r="CD77" s="5">
        <f t="shared" si="34"/>
        <v>0</v>
      </c>
      <c r="CE77" s="5">
        <f t="shared" si="34"/>
        <v>0</v>
      </c>
      <c r="CF77" s="5">
        <f t="shared" si="34"/>
        <v>0</v>
      </c>
      <c r="CG77" s="5">
        <f t="shared" si="34"/>
        <v>0</v>
      </c>
      <c r="CH77" s="5">
        <f t="shared" si="34"/>
        <v>0</v>
      </c>
      <c r="CI77" s="5">
        <f t="shared" si="34"/>
        <v>0</v>
      </c>
      <c r="CJ77" s="5">
        <f t="shared" si="34"/>
        <v>0</v>
      </c>
      <c r="CK77" s="5">
        <f t="shared" si="34"/>
        <v>0</v>
      </c>
      <c r="CL77" s="5">
        <f t="shared" si="34"/>
        <v>0</v>
      </c>
      <c r="CM77" s="5">
        <f t="shared" si="34"/>
        <v>0</v>
      </c>
      <c r="CN77" s="5">
        <f t="shared" si="34"/>
        <v>0</v>
      </c>
      <c r="CO77" s="5">
        <f t="shared" si="34"/>
        <v>0</v>
      </c>
      <c r="CP77" s="5">
        <f t="shared" ref="CP77:DM77" si="35">CP75+CP76</f>
        <v>0</v>
      </c>
      <c r="CQ77" s="5">
        <f t="shared" si="35"/>
        <v>0</v>
      </c>
      <c r="CR77" s="5">
        <f t="shared" si="35"/>
        <v>0</v>
      </c>
      <c r="CS77" s="5">
        <f t="shared" si="35"/>
        <v>0</v>
      </c>
      <c r="CT77" s="5">
        <f t="shared" si="35"/>
        <v>0</v>
      </c>
      <c r="CU77" s="5">
        <f t="shared" si="35"/>
        <v>0</v>
      </c>
      <c r="CV77" s="5">
        <f t="shared" si="35"/>
        <v>0</v>
      </c>
      <c r="CW77" s="5">
        <f t="shared" si="35"/>
        <v>0</v>
      </c>
      <c r="CX77" s="5">
        <f t="shared" si="35"/>
        <v>0</v>
      </c>
      <c r="CY77" s="5">
        <f t="shared" si="35"/>
        <v>0</v>
      </c>
      <c r="CZ77" s="5">
        <f t="shared" si="35"/>
        <v>0</v>
      </c>
      <c r="DA77" s="5">
        <f t="shared" si="35"/>
        <v>0</v>
      </c>
      <c r="DB77" s="5">
        <f t="shared" si="35"/>
        <v>0</v>
      </c>
      <c r="DC77" s="5">
        <f t="shared" si="35"/>
        <v>0</v>
      </c>
      <c r="DD77" s="5">
        <f t="shared" si="35"/>
        <v>0</v>
      </c>
      <c r="DE77" s="5">
        <f t="shared" si="35"/>
        <v>0</v>
      </c>
      <c r="DF77" s="5">
        <f t="shared" si="35"/>
        <v>0</v>
      </c>
      <c r="DG77" s="5">
        <f t="shared" si="35"/>
        <v>0</v>
      </c>
      <c r="DH77" s="5">
        <f t="shared" si="35"/>
        <v>0</v>
      </c>
      <c r="DI77" s="5">
        <f t="shared" si="35"/>
        <v>0</v>
      </c>
      <c r="DJ77" s="5">
        <f t="shared" si="35"/>
        <v>0</v>
      </c>
      <c r="DK77" s="5">
        <f t="shared" si="35"/>
        <v>0</v>
      </c>
      <c r="DL77" s="5">
        <f t="shared" si="35"/>
        <v>0</v>
      </c>
      <c r="DM77" s="5">
        <f t="shared" si="35"/>
        <v>0</v>
      </c>
    </row>
    <row r="78" spans="1:117" ht="18.75" hidden="1">
      <c r="S78" s="3" t="s">
        <v>50</v>
      </c>
      <c r="T78" s="3" t="s">
        <v>53</v>
      </c>
      <c r="U78" s="3" t="s">
        <v>57</v>
      </c>
      <c r="AD78" s="5">
        <f t="shared" ref="AD78:AM79" si="36">AD77</f>
        <v>1109.0104999999999</v>
      </c>
      <c r="AE78" s="5">
        <f t="shared" si="36"/>
        <v>0</v>
      </c>
      <c r="AF78" s="5">
        <f t="shared" si="36"/>
        <v>0</v>
      </c>
      <c r="AG78" s="5">
        <f t="shared" si="36"/>
        <v>0</v>
      </c>
      <c r="AH78" s="5">
        <f t="shared" si="36"/>
        <v>0</v>
      </c>
      <c r="AI78" s="5">
        <f t="shared" si="36"/>
        <v>0</v>
      </c>
      <c r="AJ78" s="5">
        <f t="shared" si="36"/>
        <v>0</v>
      </c>
      <c r="AK78" s="5">
        <f t="shared" si="36"/>
        <v>0</v>
      </c>
      <c r="AL78" s="5">
        <f t="shared" si="36"/>
        <v>0</v>
      </c>
      <c r="AM78" s="5">
        <f t="shared" si="36"/>
        <v>0</v>
      </c>
      <c r="AN78" s="5">
        <f t="shared" ref="AN78:AW79" si="37">AN77</f>
        <v>0</v>
      </c>
      <c r="AO78" s="5">
        <f t="shared" si="37"/>
        <v>0</v>
      </c>
      <c r="AP78" s="5">
        <f t="shared" si="37"/>
        <v>0</v>
      </c>
      <c r="AQ78" s="5">
        <f t="shared" si="37"/>
        <v>0</v>
      </c>
      <c r="AR78" s="5">
        <f t="shared" si="37"/>
        <v>0</v>
      </c>
      <c r="AS78" s="5">
        <f t="shared" si="37"/>
        <v>0</v>
      </c>
      <c r="AT78" s="5">
        <f t="shared" si="37"/>
        <v>0</v>
      </c>
      <c r="AU78" s="5">
        <f t="shared" si="37"/>
        <v>0</v>
      </c>
      <c r="AV78" s="5">
        <f t="shared" si="37"/>
        <v>0</v>
      </c>
      <c r="AW78" s="5">
        <f t="shared" si="37"/>
        <v>0</v>
      </c>
      <c r="AX78" s="5">
        <f t="shared" ref="AX78:BG79" si="38">AX77</f>
        <v>0</v>
      </c>
      <c r="AY78" s="5">
        <f t="shared" si="38"/>
        <v>0</v>
      </c>
      <c r="AZ78" s="5">
        <f t="shared" si="38"/>
        <v>0</v>
      </c>
      <c r="BA78" s="5">
        <f t="shared" si="38"/>
        <v>0</v>
      </c>
      <c r="BB78" s="5">
        <f t="shared" si="38"/>
        <v>0</v>
      </c>
      <c r="BC78" s="5">
        <f t="shared" si="38"/>
        <v>0</v>
      </c>
      <c r="BD78" s="5">
        <f t="shared" si="38"/>
        <v>0</v>
      </c>
      <c r="BE78" s="5">
        <f t="shared" si="38"/>
        <v>0</v>
      </c>
      <c r="BF78" s="5">
        <f t="shared" si="38"/>
        <v>0</v>
      </c>
      <c r="BG78" s="5">
        <f t="shared" si="38"/>
        <v>0</v>
      </c>
      <c r="BH78" s="5">
        <f t="shared" ref="BH78:BQ79" si="39">BH77</f>
        <v>0</v>
      </c>
      <c r="BI78" s="5">
        <f t="shared" si="39"/>
        <v>0</v>
      </c>
      <c r="BJ78" s="5">
        <f t="shared" si="39"/>
        <v>0</v>
      </c>
      <c r="BK78" s="5">
        <f t="shared" si="39"/>
        <v>0</v>
      </c>
      <c r="BL78" s="5">
        <f t="shared" si="39"/>
        <v>0</v>
      </c>
      <c r="BM78" s="5">
        <f t="shared" si="39"/>
        <v>0</v>
      </c>
      <c r="BN78" s="5">
        <f t="shared" si="39"/>
        <v>0</v>
      </c>
      <c r="BO78" s="5">
        <f t="shared" si="39"/>
        <v>0</v>
      </c>
      <c r="BP78" s="5">
        <f t="shared" si="39"/>
        <v>0</v>
      </c>
      <c r="BQ78" s="5">
        <f t="shared" si="39"/>
        <v>0</v>
      </c>
      <c r="BR78" s="5">
        <f t="shared" ref="BR78:CA79" si="40">BR77</f>
        <v>1109.0104999999999</v>
      </c>
      <c r="BS78" s="5">
        <f t="shared" si="40"/>
        <v>0</v>
      </c>
      <c r="BT78" s="5">
        <f t="shared" si="40"/>
        <v>0</v>
      </c>
      <c r="BU78" s="5">
        <f t="shared" si="40"/>
        <v>0</v>
      </c>
      <c r="BV78" s="5">
        <f t="shared" si="40"/>
        <v>0</v>
      </c>
      <c r="BW78" s="5">
        <f t="shared" si="40"/>
        <v>0</v>
      </c>
      <c r="BX78" s="5">
        <f t="shared" si="40"/>
        <v>0</v>
      </c>
      <c r="BY78" s="5">
        <f t="shared" si="40"/>
        <v>0</v>
      </c>
      <c r="BZ78" s="5">
        <f t="shared" si="40"/>
        <v>0</v>
      </c>
      <c r="CA78" s="5">
        <f t="shared" si="40"/>
        <v>0</v>
      </c>
      <c r="CB78" s="5">
        <f t="shared" ref="CB78:CK79" si="41">CB77</f>
        <v>0</v>
      </c>
      <c r="CC78" s="5">
        <f t="shared" si="41"/>
        <v>0</v>
      </c>
      <c r="CD78" s="5">
        <f t="shared" si="41"/>
        <v>0</v>
      </c>
      <c r="CE78" s="5">
        <f t="shared" si="41"/>
        <v>0</v>
      </c>
      <c r="CF78" s="5">
        <f t="shared" si="41"/>
        <v>0</v>
      </c>
      <c r="CG78" s="5">
        <f t="shared" si="41"/>
        <v>0</v>
      </c>
      <c r="CH78" s="5">
        <f t="shared" si="41"/>
        <v>0</v>
      </c>
      <c r="CI78" s="5">
        <f t="shared" si="41"/>
        <v>0</v>
      </c>
      <c r="CJ78" s="5">
        <f t="shared" si="41"/>
        <v>0</v>
      </c>
      <c r="CK78" s="5">
        <f t="shared" si="41"/>
        <v>0</v>
      </c>
      <c r="CL78" s="5">
        <f t="shared" ref="CL78:CU79" si="42">CL77</f>
        <v>0</v>
      </c>
      <c r="CM78" s="5">
        <f t="shared" si="42"/>
        <v>0</v>
      </c>
      <c r="CN78" s="5">
        <f t="shared" si="42"/>
        <v>0</v>
      </c>
      <c r="CO78" s="5">
        <f t="shared" si="42"/>
        <v>0</v>
      </c>
      <c r="CP78" s="5">
        <f t="shared" si="42"/>
        <v>0</v>
      </c>
      <c r="CQ78" s="5">
        <f t="shared" si="42"/>
        <v>0</v>
      </c>
      <c r="CR78" s="5">
        <f t="shared" si="42"/>
        <v>0</v>
      </c>
      <c r="CS78" s="5">
        <f t="shared" si="42"/>
        <v>0</v>
      </c>
      <c r="CT78" s="5">
        <f t="shared" si="42"/>
        <v>0</v>
      </c>
      <c r="CU78" s="5">
        <f t="shared" si="42"/>
        <v>0</v>
      </c>
      <c r="CV78" s="5">
        <f t="shared" ref="CV78:DE79" si="43">CV77</f>
        <v>0</v>
      </c>
      <c r="CW78" s="5">
        <f t="shared" si="43"/>
        <v>0</v>
      </c>
      <c r="CX78" s="5">
        <f t="shared" si="43"/>
        <v>0</v>
      </c>
      <c r="CY78" s="5">
        <f t="shared" si="43"/>
        <v>0</v>
      </c>
      <c r="CZ78" s="5">
        <f t="shared" si="43"/>
        <v>0</v>
      </c>
      <c r="DA78" s="5">
        <f t="shared" si="43"/>
        <v>0</v>
      </c>
      <c r="DB78" s="5">
        <f t="shared" si="43"/>
        <v>0</v>
      </c>
      <c r="DC78" s="5">
        <f t="shared" si="43"/>
        <v>0</v>
      </c>
      <c r="DD78" s="5">
        <f t="shared" si="43"/>
        <v>0</v>
      </c>
      <c r="DE78" s="5">
        <f t="shared" si="43"/>
        <v>0</v>
      </c>
      <c r="DF78" s="5">
        <f t="shared" ref="DF78:DM79" si="44">DF77</f>
        <v>0</v>
      </c>
      <c r="DG78" s="5">
        <f t="shared" si="44"/>
        <v>0</v>
      </c>
      <c r="DH78" s="5">
        <f t="shared" si="44"/>
        <v>0</v>
      </c>
      <c r="DI78" s="5">
        <f t="shared" si="44"/>
        <v>0</v>
      </c>
      <c r="DJ78" s="5">
        <f t="shared" si="44"/>
        <v>0</v>
      </c>
      <c r="DK78" s="5">
        <f t="shared" si="44"/>
        <v>0</v>
      </c>
      <c r="DL78" s="5">
        <f t="shared" si="44"/>
        <v>0</v>
      </c>
      <c r="DM78" s="5">
        <f t="shared" si="44"/>
        <v>0</v>
      </c>
    </row>
    <row r="79" spans="1:117" ht="18.75" hidden="1">
      <c r="S79" s="3" t="s">
        <v>50</v>
      </c>
      <c r="T79" s="3" t="s">
        <v>53</v>
      </c>
      <c r="U79" s="3" t="s">
        <v>59</v>
      </c>
      <c r="AD79" s="5">
        <f t="shared" si="36"/>
        <v>1109.0104999999999</v>
      </c>
      <c r="AE79" s="5">
        <f t="shared" si="36"/>
        <v>0</v>
      </c>
      <c r="AF79" s="5">
        <f t="shared" si="36"/>
        <v>0</v>
      </c>
      <c r="AG79" s="5">
        <f t="shared" si="36"/>
        <v>0</v>
      </c>
      <c r="AH79" s="5">
        <f t="shared" si="36"/>
        <v>0</v>
      </c>
      <c r="AI79" s="5">
        <f t="shared" si="36"/>
        <v>0</v>
      </c>
      <c r="AJ79" s="5">
        <f t="shared" si="36"/>
        <v>0</v>
      </c>
      <c r="AK79" s="5">
        <f t="shared" si="36"/>
        <v>0</v>
      </c>
      <c r="AL79" s="5">
        <f t="shared" si="36"/>
        <v>0</v>
      </c>
      <c r="AM79" s="5">
        <f t="shared" si="36"/>
        <v>0</v>
      </c>
      <c r="AN79" s="5">
        <f t="shared" si="37"/>
        <v>0</v>
      </c>
      <c r="AO79" s="5">
        <f t="shared" si="37"/>
        <v>0</v>
      </c>
      <c r="AP79" s="5">
        <f t="shared" si="37"/>
        <v>0</v>
      </c>
      <c r="AQ79" s="5">
        <f t="shared" si="37"/>
        <v>0</v>
      </c>
      <c r="AR79" s="5">
        <f t="shared" si="37"/>
        <v>0</v>
      </c>
      <c r="AS79" s="5">
        <f t="shared" si="37"/>
        <v>0</v>
      </c>
      <c r="AT79" s="5">
        <f t="shared" si="37"/>
        <v>0</v>
      </c>
      <c r="AU79" s="5">
        <f t="shared" si="37"/>
        <v>0</v>
      </c>
      <c r="AV79" s="5">
        <f t="shared" si="37"/>
        <v>0</v>
      </c>
      <c r="AW79" s="5">
        <f t="shared" si="37"/>
        <v>0</v>
      </c>
      <c r="AX79" s="5">
        <f t="shared" si="38"/>
        <v>0</v>
      </c>
      <c r="AY79" s="5">
        <f t="shared" si="38"/>
        <v>0</v>
      </c>
      <c r="AZ79" s="5">
        <f t="shared" si="38"/>
        <v>0</v>
      </c>
      <c r="BA79" s="5">
        <f t="shared" si="38"/>
        <v>0</v>
      </c>
      <c r="BB79" s="5">
        <f t="shared" si="38"/>
        <v>0</v>
      </c>
      <c r="BC79" s="5">
        <f t="shared" si="38"/>
        <v>0</v>
      </c>
      <c r="BD79" s="5">
        <f t="shared" si="38"/>
        <v>0</v>
      </c>
      <c r="BE79" s="5">
        <f t="shared" si="38"/>
        <v>0</v>
      </c>
      <c r="BF79" s="5">
        <f t="shared" si="38"/>
        <v>0</v>
      </c>
      <c r="BG79" s="5">
        <f t="shared" si="38"/>
        <v>0</v>
      </c>
      <c r="BH79" s="5">
        <f t="shared" si="39"/>
        <v>0</v>
      </c>
      <c r="BI79" s="5">
        <f t="shared" si="39"/>
        <v>0</v>
      </c>
      <c r="BJ79" s="5">
        <f t="shared" si="39"/>
        <v>0</v>
      </c>
      <c r="BK79" s="5">
        <f t="shared" si="39"/>
        <v>0</v>
      </c>
      <c r="BL79" s="5">
        <f t="shared" si="39"/>
        <v>0</v>
      </c>
      <c r="BM79" s="5">
        <f t="shared" si="39"/>
        <v>0</v>
      </c>
      <c r="BN79" s="5">
        <f t="shared" si="39"/>
        <v>0</v>
      </c>
      <c r="BO79" s="5">
        <f t="shared" si="39"/>
        <v>0</v>
      </c>
      <c r="BP79" s="5">
        <f t="shared" si="39"/>
        <v>0</v>
      </c>
      <c r="BQ79" s="5">
        <f t="shared" si="39"/>
        <v>0</v>
      </c>
      <c r="BR79" s="5">
        <f t="shared" si="40"/>
        <v>1109.0104999999999</v>
      </c>
      <c r="BS79" s="5">
        <f t="shared" si="40"/>
        <v>0</v>
      </c>
      <c r="BT79" s="5">
        <f t="shared" si="40"/>
        <v>0</v>
      </c>
      <c r="BU79" s="5">
        <f t="shared" si="40"/>
        <v>0</v>
      </c>
      <c r="BV79" s="5">
        <f t="shared" si="40"/>
        <v>0</v>
      </c>
      <c r="BW79" s="5">
        <f t="shared" si="40"/>
        <v>0</v>
      </c>
      <c r="BX79" s="5">
        <f t="shared" si="40"/>
        <v>0</v>
      </c>
      <c r="BY79" s="5">
        <f t="shared" si="40"/>
        <v>0</v>
      </c>
      <c r="BZ79" s="5">
        <f t="shared" si="40"/>
        <v>0</v>
      </c>
      <c r="CA79" s="5">
        <f t="shared" si="40"/>
        <v>0</v>
      </c>
      <c r="CB79" s="5">
        <f t="shared" si="41"/>
        <v>0</v>
      </c>
      <c r="CC79" s="5">
        <f t="shared" si="41"/>
        <v>0</v>
      </c>
      <c r="CD79" s="5">
        <f t="shared" si="41"/>
        <v>0</v>
      </c>
      <c r="CE79" s="5">
        <f t="shared" si="41"/>
        <v>0</v>
      </c>
      <c r="CF79" s="5">
        <f t="shared" si="41"/>
        <v>0</v>
      </c>
      <c r="CG79" s="5">
        <f t="shared" si="41"/>
        <v>0</v>
      </c>
      <c r="CH79" s="5">
        <f t="shared" si="41"/>
        <v>0</v>
      </c>
      <c r="CI79" s="5">
        <f t="shared" si="41"/>
        <v>0</v>
      </c>
      <c r="CJ79" s="5">
        <f t="shared" si="41"/>
        <v>0</v>
      </c>
      <c r="CK79" s="5">
        <f t="shared" si="41"/>
        <v>0</v>
      </c>
      <c r="CL79" s="5">
        <f t="shared" si="42"/>
        <v>0</v>
      </c>
      <c r="CM79" s="5">
        <f t="shared" si="42"/>
        <v>0</v>
      </c>
      <c r="CN79" s="5">
        <f t="shared" si="42"/>
        <v>0</v>
      </c>
      <c r="CO79" s="5">
        <f t="shared" si="42"/>
        <v>0</v>
      </c>
      <c r="CP79" s="5">
        <f t="shared" si="42"/>
        <v>0</v>
      </c>
      <c r="CQ79" s="5">
        <f t="shared" si="42"/>
        <v>0</v>
      </c>
      <c r="CR79" s="5">
        <f t="shared" si="42"/>
        <v>0</v>
      </c>
      <c r="CS79" s="5">
        <f t="shared" si="42"/>
        <v>0</v>
      </c>
      <c r="CT79" s="5">
        <f t="shared" si="42"/>
        <v>0</v>
      </c>
      <c r="CU79" s="5">
        <f t="shared" si="42"/>
        <v>0</v>
      </c>
      <c r="CV79" s="5">
        <f t="shared" si="43"/>
        <v>0</v>
      </c>
      <c r="CW79" s="5">
        <f t="shared" si="43"/>
        <v>0</v>
      </c>
      <c r="CX79" s="5">
        <f t="shared" si="43"/>
        <v>0</v>
      </c>
      <c r="CY79" s="5">
        <f t="shared" si="43"/>
        <v>0</v>
      </c>
      <c r="CZ79" s="5">
        <f t="shared" si="43"/>
        <v>0</v>
      </c>
      <c r="DA79" s="5">
        <f t="shared" si="43"/>
        <v>0</v>
      </c>
      <c r="DB79" s="5">
        <f t="shared" si="43"/>
        <v>0</v>
      </c>
      <c r="DC79" s="5">
        <f t="shared" si="43"/>
        <v>0</v>
      </c>
      <c r="DD79" s="5">
        <f t="shared" si="43"/>
        <v>0</v>
      </c>
      <c r="DE79" s="5">
        <f t="shared" si="43"/>
        <v>0</v>
      </c>
      <c r="DF79" s="5">
        <f t="shared" si="44"/>
        <v>0</v>
      </c>
      <c r="DG79" s="5">
        <f t="shared" si="44"/>
        <v>0</v>
      </c>
      <c r="DH79" s="5">
        <f t="shared" si="44"/>
        <v>0</v>
      </c>
      <c r="DI79" s="5">
        <f t="shared" si="44"/>
        <v>0</v>
      </c>
      <c r="DJ79" s="5">
        <f t="shared" si="44"/>
        <v>0</v>
      </c>
      <c r="DK79" s="5">
        <f t="shared" si="44"/>
        <v>0</v>
      </c>
      <c r="DL79" s="5">
        <f t="shared" si="44"/>
        <v>0</v>
      </c>
      <c r="DM79" s="5">
        <f t="shared" si="44"/>
        <v>0</v>
      </c>
    </row>
    <row r="80" spans="1:117" ht="18.75" hidden="1">
      <c r="S80" s="3" t="s">
        <v>50</v>
      </c>
      <c r="T80" s="3" t="s">
        <v>53</v>
      </c>
      <c r="U80" s="3" t="s">
        <v>60</v>
      </c>
      <c r="V80" s="5">
        <f>($AD$80)+0+0+0</f>
        <v>221.8021</v>
      </c>
      <c r="W80" s="5">
        <f>0+($AE$80)+0+0</f>
        <v>0</v>
      </c>
      <c r="X80" s="5">
        <f>0+0+($AF$80)+0</f>
        <v>0</v>
      </c>
      <c r="Y80" s="5">
        <f>0+0+0+($AG$80)</f>
        <v>0</v>
      </c>
      <c r="AD80" s="5">
        <f>0.2*($AD$79)</f>
        <v>221.8021</v>
      </c>
      <c r="AE80" s="5">
        <f>0.2*($AE$79)</f>
        <v>0</v>
      </c>
      <c r="AF80" s="5">
        <f>0.2*($AF$79)</f>
        <v>0</v>
      </c>
      <c r="AG80" s="5">
        <f>0.2*($AG$79)</f>
        <v>0</v>
      </c>
    </row>
    <row r="81" spans="1:117" ht="18.75" hidden="1">
      <c r="S81" s="3" t="s">
        <v>50</v>
      </c>
      <c r="T81" s="3" t="s">
        <v>53</v>
      </c>
      <c r="U81" s="3" t="s">
        <v>61</v>
      </c>
      <c r="AD81" s="5">
        <f t="shared" ref="AD81:BI81" si="45">AD79+AD80</f>
        <v>1330.8125999999997</v>
      </c>
      <c r="AE81" s="5">
        <f t="shared" si="45"/>
        <v>0</v>
      </c>
      <c r="AF81" s="5">
        <f t="shared" si="45"/>
        <v>0</v>
      </c>
      <c r="AG81" s="5">
        <f t="shared" si="45"/>
        <v>0</v>
      </c>
      <c r="AH81" s="5">
        <f t="shared" si="45"/>
        <v>0</v>
      </c>
      <c r="AI81" s="5">
        <f t="shared" si="45"/>
        <v>0</v>
      </c>
      <c r="AJ81" s="5">
        <f t="shared" si="45"/>
        <v>0</v>
      </c>
      <c r="AK81" s="5">
        <f t="shared" si="45"/>
        <v>0</v>
      </c>
      <c r="AL81" s="5">
        <f t="shared" si="45"/>
        <v>0</v>
      </c>
      <c r="AM81" s="5">
        <f t="shared" si="45"/>
        <v>0</v>
      </c>
      <c r="AN81" s="5">
        <f t="shared" si="45"/>
        <v>0</v>
      </c>
      <c r="AO81" s="5">
        <f t="shared" si="45"/>
        <v>0</v>
      </c>
      <c r="AP81" s="5">
        <f t="shared" si="45"/>
        <v>0</v>
      </c>
      <c r="AQ81" s="5">
        <f t="shared" si="45"/>
        <v>0</v>
      </c>
      <c r="AR81" s="5">
        <f t="shared" si="45"/>
        <v>0</v>
      </c>
      <c r="AS81" s="5">
        <f t="shared" si="45"/>
        <v>0</v>
      </c>
      <c r="AT81" s="5">
        <f t="shared" si="45"/>
        <v>0</v>
      </c>
      <c r="AU81" s="5">
        <f t="shared" si="45"/>
        <v>0</v>
      </c>
      <c r="AV81" s="5">
        <f t="shared" si="45"/>
        <v>0</v>
      </c>
      <c r="AW81" s="5">
        <f t="shared" si="45"/>
        <v>0</v>
      </c>
      <c r="AX81" s="5">
        <f t="shared" si="45"/>
        <v>0</v>
      </c>
      <c r="AY81" s="5">
        <f t="shared" si="45"/>
        <v>0</v>
      </c>
      <c r="AZ81" s="5">
        <f t="shared" si="45"/>
        <v>0</v>
      </c>
      <c r="BA81" s="5">
        <f t="shared" si="45"/>
        <v>0</v>
      </c>
      <c r="BB81" s="5">
        <f t="shared" si="45"/>
        <v>0</v>
      </c>
      <c r="BC81" s="5">
        <f t="shared" si="45"/>
        <v>0</v>
      </c>
      <c r="BD81" s="5">
        <f t="shared" si="45"/>
        <v>0</v>
      </c>
      <c r="BE81" s="5">
        <f t="shared" si="45"/>
        <v>0</v>
      </c>
      <c r="BF81" s="5">
        <f t="shared" si="45"/>
        <v>0</v>
      </c>
      <c r="BG81" s="5">
        <f t="shared" si="45"/>
        <v>0</v>
      </c>
      <c r="BH81" s="5">
        <f t="shared" si="45"/>
        <v>0</v>
      </c>
      <c r="BI81" s="5">
        <f t="shared" si="45"/>
        <v>0</v>
      </c>
      <c r="BJ81" s="5">
        <f t="shared" ref="BJ81:CO81" si="46">BJ79+BJ80</f>
        <v>0</v>
      </c>
      <c r="BK81" s="5">
        <f t="shared" si="46"/>
        <v>0</v>
      </c>
      <c r="BL81" s="5">
        <f t="shared" si="46"/>
        <v>0</v>
      </c>
      <c r="BM81" s="5">
        <f t="shared" si="46"/>
        <v>0</v>
      </c>
      <c r="BN81" s="5">
        <f t="shared" si="46"/>
        <v>0</v>
      </c>
      <c r="BO81" s="5">
        <f t="shared" si="46"/>
        <v>0</v>
      </c>
      <c r="BP81" s="5">
        <f t="shared" si="46"/>
        <v>0</v>
      </c>
      <c r="BQ81" s="5">
        <f t="shared" si="46"/>
        <v>0</v>
      </c>
      <c r="BR81" s="5">
        <f t="shared" si="46"/>
        <v>1109.0104999999999</v>
      </c>
      <c r="BS81" s="5">
        <f t="shared" si="46"/>
        <v>0</v>
      </c>
      <c r="BT81" s="5">
        <f t="shared" si="46"/>
        <v>0</v>
      </c>
      <c r="BU81" s="5">
        <f t="shared" si="46"/>
        <v>0</v>
      </c>
      <c r="BV81" s="5">
        <f t="shared" si="46"/>
        <v>0</v>
      </c>
      <c r="BW81" s="5">
        <f t="shared" si="46"/>
        <v>0</v>
      </c>
      <c r="BX81" s="5">
        <f t="shared" si="46"/>
        <v>0</v>
      </c>
      <c r="BY81" s="5">
        <f t="shared" si="46"/>
        <v>0</v>
      </c>
      <c r="BZ81" s="5">
        <f t="shared" si="46"/>
        <v>0</v>
      </c>
      <c r="CA81" s="5">
        <f t="shared" si="46"/>
        <v>0</v>
      </c>
      <c r="CB81" s="5">
        <f t="shared" si="46"/>
        <v>0</v>
      </c>
      <c r="CC81" s="5">
        <f t="shared" si="46"/>
        <v>0</v>
      </c>
      <c r="CD81" s="5">
        <f t="shared" si="46"/>
        <v>0</v>
      </c>
      <c r="CE81" s="5">
        <f t="shared" si="46"/>
        <v>0</v>
      </c>
      <c r="CF81" s="5">
        <f t="shared" si="46"/>
        <v>0</v>
      </c>
      <c r="CG81" s="5">
        <f t="shared" si="46"/>
        <v>0</v>
      </c>
      <c r="CH81" s="5">
        <f t="shared" si="46"/>
        <v>0</v>
      </c>
      <c r="CI81" s="5">
        <f t="shared" si="46"/>
        <v>0</v>
      </c>
      <c r="CJ81" s="5">
        <f t="shared" si="46"/>
        <v>0</v>
      </c>
      <c r="CK81" s="5">
        <f t="shared" si="46"/>
        <v>0</v>
      </c>
      <c r="CL81" s="5">
        <f t="shared" si="46"/>
        <v>0</v>
      </c>
      <c r="CM81" s="5">
        <f t="shared" si="46"/>
        <v>0</v>
      </c>
      <c r="CN81" s="5">
        <f t="shared" si="46"/>
        <v>0</v>
      </c>
      <c r="CO81" s="5">
        <f t="shared" si="46"/>
        <v>0</v>
      </c>
      <c r="CP81" s="5">
        <f t="shared" ref="CP81:DM81" si="47">CP79+CP80</f>
        <v>0</v>
      </c>
      <c r="CQ81" s="5">
        <f t="shared" si="47"/>
        <v>0</v>
      </c>
      <c r="CR81" s="5">
        <f t="shared" si="47"/>
        <v>0</v>
      </c>
      <c r="CS81" s="5">
        <f t="shared" si="47"/>
        <v>0</v>
      </c>
      <c r="CT81" s="5">
        <f t="shared" si="47"/>
        <v>0</v>
      </c>
      <c r="CU81" s="5">
        <f t="shared" si="47"/>
        <v>0</v>
      </c>
      <c r="CV81" s="5">
        <f t="shared" si="47"/>
        <v>0</v>
      </c>
      <c r="CW81" s="5">
        <f t="shared" si="47"/>
        <v>0</v>
      </c>
      <c r="CX81" s="5">
        <f t="shared" si="47"/>
        <v>0</v>
      </c>
      <c r="CY81" s="5">
        <f t="shared" si="47"/>
        <v>0</v>
      </c>
      <c r="CZ81" s="5">
        <f t="shared" si="47"/>
        <v>0</v>
      </c>
      <c r="DA81" s="5">
        <f t="shared" si="47"/>
        <v>0</v>
      </c>
      <c r="DB81" s="5">
        <f t="shared" si="47"/>
        <v>0</v>
      </c>
      <c r="DC81" s="5">
        <f t="shared" si="47"/>
        <v>0</v>
      </c>
      <c r="DD81" s="5">
        <f t="shared" si="47"/>
        <v>0</v>
      </c>
      <c r="DE81" s="5">
        <f t="shared" si="47"/>
        <v>0</v>
      </c>
      <c r="DF81" s="5">
        <f t="shared" si="47"/>
        <v>0</v>
      </c>
      <c r="DG81" s="5">
        <f t="shared" si="47"/>
        <v>0</v>
      </c>
      <c r="DH81" s="5">
        <f t="shared" si="47"/>
        <v>0</v>
      </c>
      <c r="DI81" s="5">
        <f t="shared" si="47"/>
        <v>0</v>
      </c>
      <c r="DJ81" s="5">
        <f t="shared" si="47"/>
        <v>0</v>
      </c>
      <c r="DK81" s="5">
        <f t="shared" si="47"/>
        <v>0</v>
      </c>
      <c r="DL81" s="5">
        <f t="shared" si="47"/>
        <v>0</v>
      </c>
      <c r="DM81" s="5">
        <f t="shared" si="47"/>
        <v>0</v>
      </c>
    </row>
    <row r="82" spans="1:117" ht="36">
      <c r="A82" s="1" t="s">
        <v>91</v>
      </c>
      <c r="B82" s="1" t="s">
        <v>92</v>
      </c>
      <c r="C82" s="1" t="s">
        <v>93</v>
      </c>
      <c r="D82" s="8" t="s">
        <v>94</v>
      </c>
      <c r="G82" s="8">
        <f>1</f>
        <v>1</v>
      </c>
      <c r="H82" s="9">
        <f>$AD$74+$AH$74+$AE$74+$AI$74+$AF$74+$AJ$74+$AG$74+$AK$74</f>
        <v>139.85</v>
      </c>
      <c r="I82" s="8">
        <v>1</v>
      </c>
      <c r="J82" s="10">
        <f>$AD$75+$AH$75+$AE$75+$AI$75+$AF$75+$AJ$75+$AG$75+$AK$75</f>
        <v>139.85</v>
      </c>
      <c r="K82" s="8">
        <f>IF(OR(J82=0,J82=L82),1,L82/J82)</f>
        <v>7.93</v>
      </c>
      <c r="L82" s="10">
        <f>$AD$77+$AH$77+$AE$77+$AI$77+$AF$77+$AJ$77+$AG$77+$AK$77</f>
        <v>1109.0104999999999</v>
      </c>
    </row>
    <row r="83" spans="1:117" ht="12" hidden="1">
      <c r="A83" s="1"/>
      <c r="B83" s="1"/>
      <c r="C83" s="1" t="s">
        <v>88</v>
      </c>
      <c r="D83" s="7"/>
      <c r="E83" s="7"/>
      <c r="F83" s="8">
        <v>1</v>
      </c>
      <c r="G83" s="7"/>
      <c r="H83" s="9">
        <f>$BR$74+$BV$74+$BS$74+$BW$74+$BT$74+$BX$74+$BU$74+$BY$74</f>
        <v>139.85</v>
      </c>
      <c r="I83" s="8"/>
      <c r="J83" s="10">
        <f>$BR$75+$BV$75+$BS$75+$BW$75+$BT$75+$BX$75+$BU$75+$BY$75</f>
        <v>139.85</v>
      </c>
      <c r="K83" s="8">
        <v>7.93</v>
      </c>
      <c r="L83" s="10">
        <f>$BR$77+$BV$77+$BS$77+$BW$77+$BT$77+$BX$77+$BU$77+$BY$77</f>
        <v>1109.0104999999999</v>
      </c>
      <c r="M83" s="11" t="s">
        <v>89</v>
      </c>
    </row>
    <row r="84" spans="1:117" ht="12" hidden="1">
      <c r="A84" s="1"/>
      <c r="B84" s="1"/>
      <c r="C84" s="1" t="s">
        <v>70</v>
      </c>
      <c r="D84" s="7"/>
      <c r="E84" s="7"/>
      <c r="F84" s="7"/>
      <c r="G84" s="7"/>
      <c r="H84" s="9">
        <f>$AD$74+$AH$74+$AE$74+$AI$74+$AF$74+$AJ$74+$AG$74+$AK$74</f>
        <v>139.85</v>
      </c>
      <c r="I84" s="8"/>
      <c r="J84" s="10">
        <f>$AD$75+$AH$75+$AE$75+$AI$75+$AF$75+$AJ$75+$AG$75+$AK$75</f>
        <v>139.85</v>
      </c>
      <c r="K84" s="8"/>
      <c r="L84" s="10">
        <f>$AD$77+$AH$77+$AE$77+$AI$77+$AF$77+$AJ$77+$AG$77+$AK$77</f>
        <v>1109.0104999999999</v>
      </c>
      <c r="M84" s="11" t="s">
        <v>71</v>
      </c>
    </row>
    <row r="85" spans="1:117" ht="12">
      <c r="A85" s="1"/>
      <c r="B85" s="1"/>
      <c r="C85" s="1" t="s">
        <v>41</v>
      </c>
      <c r="D85" s="7"/>
      <c r="E85" s="7"/>
      <c r="F85" s="7"/>
      <c r="G85" s="7"/>
      <c r="H85" s="9"/>
      <c r="I85" s="8"/>
      <c r="J85" s="10">
        <f>$CX$54+$DB$54+$CY$54+$DC$54+$CZ$54+$DD$54+$DA$54+$DE$54</f>
        <v>4.0729999999999995</v>
      </c>
      <c r="K85" s="8"/>
      <c r="L85" s="10">
        <f>$CX$56+$DB$56+$CY$56+$DC$56+$CZ$56+$DD$56+$DA$56+$DE$56</f>
        <v>129.84724</v>
      </c>
      <c r="M85" s="11" t="s">
        <v>72</v>
      </c>
    </row>
    <row r="86" spans="1:117" ht="48">
      <c r="A86" s="1"/>
      <c r="B86" s="1" t="s">
        <v>73</v>
      </c>
      <c r="C86" s="1" t="s">
        <v>74</v>
      </c>
      <c r="D86" s="8" t="s">
        <v>75</v>
      </c>
      <c r="E86" s="8">
        <v>103</v>
      </c>
      <c r="F86" s="8"/>
      <c r="G86" s="8">
        <v>103</v>
      </c>
      <c r="H86" s="9"/>
      <c r="I86" s="8"/>
      <c r="J86" s="10">
        <f>$G86/100*(J85)</f>
        <v>4.1951899999999993</v>
      </c>
      <c r="K86" s="8"/>
      <c r="L86" s="10">
        <f>$G86/100*(L85)</f>
        <v>133.7426572</v>
      </c>
      <c r="M86" s="11" t="s">
        <v>76</v>
      </c>
    </row>
    <row r="87" spans="1:117" ht="48">
      <c r="A87" s="1"/>
      <c r="B87" s="1" t="s">
        <v>77</v>
      </c>
      <c r="C87" s="1" t="s">
        <v>78</v>
      </c>
      <c r="D87" s="8" t="s">
        <v>75</v>
      </c>
      <c r="E87" s="8">
        <v>72</v>
      </c>
      <c r="F87" s="8"/>
      <c r="G87" s="8">
        <v>72</v>
      </c>
      <c r="H87" s="9"/>
      <c r="I87" s="8"/>
      <c r="J87" s="10">
        <f>$G87/100*(J85)</f>
        <v>2.9325599999999996</v>
      </c>
      <c r="K87" s="8"/>
      <c r="L87" s="10">
        <f>$G87/100*(L85)</f>
        <v>93.490012800000002</v>
      </c>
      <c r="M87" s="11" t="s">
        <v>79</v>
      </c>
    </row>
    <row r="88" spans="1:117" ht="12">
      <c r="A88" s="13"/>
      <c r="B88" s="13"/>
      <c r="C88" s="13" t="s">
        <v>80</v>
      </c>
      <c r="D88" s="13"/>
      <c r="E88" s="13"/>
      <c r="F88" s="13"/>
      <c r="G88" s="13"/>
      <c r="H88" s="13"/>
      <c r="I88" s="13"/>
      <c r="J88" s="14">
        <f>SUMIF($M$70:$M87,"пз",J$70:J87)+SUMIF($M$70:$M87,"об_",J$70:J87)+SUMIF($M$70:$M87,"нр",J$70:J87)+SUMIF($M$70:$M87,"сп",J$70:J87)+SUMIF($M$70:$M87,"проч_",J$70:J87)</f>
        <v>174.73974999999999</v>
      </c>
      <c r="K88" s="13"/>
      <c r="L88" s="14">
        <f>SUMIF($M$70:$M87,"пз",L$70:L87)+SUMIF($M$70:$M87,"об_",L$70:L87)+SUMIF($M$70:$M87,"нр",L$70:L87)+SUMIF($M$70:$M87,"сп",L$70:L87)+SUMIF($M$70:$M87,"проч_",L$70:L87)</f>
        <v>1656.2064799999998</v>
      </c>
      <c r="M88" s="11" t="s">
        <v>81</v>
      </c>
      <c r="N88" s="11" t="s">
        <v>45</v>
      </c>
    </row>
    <row r="89" spans="1:117" ht="18.75" hidden="1">
      <c r="V89" s="28" t="s">
        <v>31</v>
      </c>
      <c r="W89" s="29"/>
      <c r="X89" s="29"/>
      <c r="Y89" s="29"/>
      <c r="Z89" s="29"/>
      <c r="AA89" s="29"/>
      <c r="AB89" s="29"/>
      <c r="AC89" s="30"/>
      <c r="AD89" s="28" t="s">
        <v>32</v>
      </c>
      <c r="AE89" s="29"/>
      <c r="AF89" s="29"/>
      <c r="AG89" s="29"/>
      <c r="AH89" s="29"/>
      <c r="AI89" s="29"/>
      <c r="AJ89" s="29"/>
      <c r="AK89" s="30"/>
      <c r="AL89" s="28" t="s">
        <v>33</v>
      </c>
      <c r="AM89" s="29"/>
      <c r="AN89" s="29"/>
      <c r="AO89" s="29"/>
      <c r="AP89" s="29"/>
      <c r="AQ89" s="29"/>
      <c r="AR89" s="29"/>
      <c r="AS89" s="30"/>
      <c r="AT89" s="28" t="s">
        <v>34</v>
      </c>
      <c r="AU89" s="29"/>
      <c r="AV89" s="29"/>
      <c r="AW89" s="29"/>
      <c r="AX89" s="29"/>
      <c r="AY89" s="29"/>
      <c r="AZ89" s="29"/>
      <c r="BA89" s="30"/>
      <c r="BB89" s="28" t="s">
        <v>35</v>
      </c>
      <c r="BC89" s="29"/>
      <c r="BD89" s="29"/>
      <c r="BE89" s="29"/>
      <c r="BF89" s="29"/>
      <c r="BG89" s="29"/>
      <c r="BH89" s="29"/>
      <c r="BI89" s="30"/>
      <c r="BJ89" s="28" t="s">
        <v>36</v>
      </c>
      <c r="BK89" s="29"/>
      <c r="BL89" s="29"/>
      <c r="BM89" s="29"/>
      <c r="BN89" s="29"/>
      <c r="BO89" s="29"/>
      <c r="BP89" s="29"/>
      <c r="BQ89" s="30"/>
      <c r="BR89" s="28" t="s">
        <v>37</v>
      </c>
      <c r="BS89" s="29"/>
      <c r="BT89" s="29"/>
      <c r="BU89" s="29"/>
      <c r="BV89" s="29"/>
      <c r="BW89" s="29"/>
      <c r="BX89" s="29"/>
      <c r="BY89" s="30"/>
      <c r="BZ89" s="28" t="s">
        <v>38</v>
      </c>
      <c r="CA89" s="29"/>
      <c r="CB89" s="29"/>
      <c r="CC89" s="29"/>
      <c r="CD89" s="29"/>
      <c r="CE89" s="29"/>
      <c r="CF89" s="29"/>
      <c r="CG89" s="30"/>
      <c r="CH89" s="28" t="s">
        <v>39</v>
      </c>
      <c r="CI89" s="29"/>
      <c r="CJ89" s="29"/>
      <c r="CK89" s="29"/>
      <c r="CL89" s="29"/>
      <c r="CM89" s="29"/>
      <c r="CN89" s="29"/>
      <c r="CO89" s="30"/>
      <c r="CP89" s="28" t="s">
        <v>40</v>
      </c>
      <c r="CQ89" s="29"/>
      <c r="CR89" s="29"/>
      <c r="CS89" s="29"/>
      <c r="CT89" s="29"/>
      <c r="CU89" s="29"/>
      <c r="CV89" s="29"/>
      <c r="CW89" s="30"/>
      <c r="CX89" s="28" t="s">
        <v>41</v>
      </c>
      <c r="CY89" s="29"/>
      <c r="CZ89" s="29"/>
      <c r="DA89" s="29"/>
      <c r="DB89" s="29"/>
      <c r="DC89" s="29"/>
      <c r="DD89" s="29"/>
      <c r="DE89" s="30"/>
      <c r="DF89" s="28" t="s">
        <v>42</v>
      </c>
      <c r="DG89" s="29"/>
      <c r="DH89" s="29"/>
      <c r="DI89" s="29"/>
      <c r="DJ89" s="29"/>
      <c r="DK89" s="29"/>
      <c r="DL89" s="29"/>
      <c r="DM89" s="30"/>
    </row>
    <row r="90" spans="1:117" ht="18.75" hidden="1">
      <c r="V90" s="28" t="s">
        <v>43</v>
      </c>
      <c r="W90" s="29"/>
      <c r="X90" s="29"/>
      <c r="Y90" s="30"/>
      <c r="Z90" s="28" t="s">
        <v>44</v>
      </c>
      <c r="AA90" s="29"/>
      <c r="AB90" s="29"/>
      <c r="AC90" s="30"/>
      <c r="AD90" s="28" t="s">
        <v>43</v>
      </c>
      <c r="AE90" s="29"/>
      <c r="AF90" s="29"/>
      <c r="AG90" s="30"/>
      <c r="AH90" s="28" t="s">
        <v>44</v>
      </c>
      <c r="AI90" s="29"/>
      <c r="AJ90" s="29"/>
      <c r="AK90" s="30"/>
      <c r="AL90" s="28" t="s">
        <v>43</v>
      </c>
      <c r="AM90" s="29"/>
      <c r="AN90" s="29"/>
      <c r="AO90" s="30"/>
      <c r="AP90" s="28" t="s">
        <v>44</v>
      </c>
      <c r="AQ90" s="29"/>
      <c r="AR90" s="29"/>
      <c r="AS90" s="30"/>
      <c r="AT90" s="28" t="s">
        <v>43</v>
      </c>
      <c r="AU90" s="29"/>
      <c r="AV90" s="29"/>
      <c r="AW90" s="30"/>
      <c r="AX90" s="28" t="s">
        <v>44</v>
      </c>
      <c r="AY90" s="29"/>
      <c r="AZ90" s="29"/>
      <c r="BA90" s="30"/>
      <c r="BB90" s="28" t="s">
        <v>43</v>
      </c>
      <c r="BC90" s="29"/>
      <c r="BD90" s="29"/>
      <c r="BE90" s="30"/>
      <c r="BF90" s="28" t="s">
        <v>44</v>
      </c>
      <c r="BG90" s="29"/>
      <c r="BH90" s="29"/>
      <c r="BI90" s="30"/>
      <c r="BJ90" s="28" t="s">
        <v>43</v>
      </c>
      <c r="BK90" s="29"/>
      <c r="BL90" s="29"/>
      <c r="BM90" s="30"/>
      <c r="BN90" s="28" t="s">
        <v>44</v>
      </c>
      <c r="BO90" s="29"/>
      <c r="BP90" s="29"/>
      <c r="BQ90" s="30"/>
      <c r="BR90" s="28" t="s">
        <v>43</v>
      </c>
      <c r="BS90" s="29"/>
      <c r="BT90" s="29"/>
      <c r="BU90" s="30"/>
      <c r="BV90" s="28" t="s">
        <v>44</v>
      </c>
      <c r="BW90" s="29"/>
      <c r="BX90" s="29"/>
      <c r="BY90" s="30"/>
      <c r="BZ90" s="28" t="s">
        <v>43</v>
      </c>
      <c r="CA90" s="29"/>
      <c r="CB90" s="29"/>
      <c r="CC90" s="30"/>
      <c r="CD90" s="28" t="s">
        <v>44</v>
      </c>
      <c r="CE90" s="29"/>
      <c r="CF90" s="29"/>
      <c r="CG90" s="30"/>
      <c r="CH90" s="28" t="s">
        <v>43</v>
      </c>
      <c r="CI90" s="29"/>
      <c r="CJ90" s="29"/>
      <c r="CK90" s="30"/>
      <c r="CL90" s="28" t="s">
        <v>44</v>
      </c>
      <c r="CM90" s="29"/>
      <c r="CN90" s="29"/>
      <c r="CO90" s="30"/>
      <c r="CP90" s="28" t="s">
        <v>43</v>
      </c>
      <c r="CQ90" s="29"/>
      <c r="CR90" s="29"/>
      <c r="CS90" s="30"/>
      <c r="CT90" s="28" t="s">
        <v>44</v>
      </c>
      <c r="CU90" s="29"/>
      <c r="CV90" s="29"/>
      <c r="CW90" s="30"/>
      <c r="CX90" s="28" t="s">
        <v>43</v>
      </c>
      <c r="CY90" s="29"/>
      <c r="CZ90" s="29"/>
      <c r="DA90" s="30"/>
      <c r="DB90" s="28" t="s">
        <v>44</v>
      </c>
      <c r="DC90" s="29"/>
      <c r="DD90" s="29"/>
      <c r="DE90" s="30"/>
      <c r="DF90" s="28" t="s">
        <v>43</v>
      </c>
      <c r="DG90" s="29"/>
      <c r="DH90" s="29"/>
      <c r="DI90" s="30"/>
      <c r="DJ90" s="28" t="s">
        <v>44</v>
      </c>
      <c r="DK90" s="29"/>
      <c r="DL90" s="29"/>
      <c r="DM90" s="30"/>
    </row>
    <row r="91" spans="1:117" ht="18.75" hidden="1">
      <c r="U91" s="4">
        <f>$G$102</f>
        <v>0.1</v>
      </c>
      <c r="V91" s="3" t="s">
        <v>45</v>
      </c>
      <c r="W91" s="3" t="s">
        <v>46</v>
      </c>
      <c r="X91" s="3" t="s">
        <v>47</v>
      </c>
      <c r="Y91" s="3" t="s">
        <v>48</v>
      </c>
      <c r="Z91" s="3" t="s">
        <v>45</v>
      </c>
      <c r="AA91" s="3" t="s">
        <v>46</v>
      </c>
      <c r="AB91" s="3" t="s">
        <v>47</v>
      </c>
      <c r="AC91" s="3" t="s">
        <v>48</v>
      </c>
      <c r="AD91" s="3" t="s">
        <v>45</v>
      </c>
      <c r="AE91" s="3" t="s">
        <v>46</v>
      </c>
      <c r="AF91" s="3" t="s">
        <v>47</v>
      </c>
      <c r="AG91" s="3" t="s">
        <v>48</v>
      </c>
      <c r="AH91" s="3" t="s">
        <v>45</v>
      </c>
      <c r="AI91" s="3" t="s">
        <v>46</v>
      </c>
      <c r="AJ91" s="3" t="s">
        <v>47</v>
      </c>
      <c r="AK91" s="3" t="s">
        <v>48</v>
      </c>
      <c r="AL91" s="3" t="s">
        <v>45</v>
      </c>
      <c r="AM91" s="3" t="s">
        <v>46</v>
      </c>
      <c r="AN91" s="3" t="s">
        <v>47</v>
      </c>
      <c r="AO91" s="3" t="s">
        <v>48</v>
      </c>
      <c r="AP91" s="3" t="s">
        <v>45</v>
      </c>
      <c r="AQ91" s="3" t="s">
        <v>46</v>
      </c>
      <c r="AR91" s="3" t="s">
        <v>47</v>
      </c>
      <c r="AS91" s="3" t="s">
        <v>48</v>
      </c>
      <c r="AT91" s="3" t="s">
        <v>45</v>
      </c>
      <c r="AU91" s="3" t="s">
        <v>46</v>
      </c>
      <c r="AV91" s="3" t="s">
        <v>47</v>
      </c>
      <c r="AW91" s="3" t="s">
        <v>48</v>
      </c>
      <c r="AX91" s="3" t="s">
        <v>45</v>
      </c>
      <c r="AY91" s="3" t="s">
        <v>46</v>
      </c>
      <c r="AZ91" s="3" t="s">
        <v>47</v>
      </c>
      <c r="BA91" s="3" t="s">
        <v>48</v>
      </c>
      <c r="BB91" s="3" t="s">
        <v>45</v>
      </c>
      <c r="BC91" s="3" t="s">
        <v>46</v>
      </c>
      <c r="BD91" s="3" t="s">
        <v>47</v>
      </c>
      <c r="BE91" s="3" t="s">
        <v>48</v>
      </c>
      <c r="BF91" s="3" t="s">
        <v>45</v>
      </c>
      <c r="BG91" s="3" t="s">
        <v>46</v>
      </c>
      <c r="BH91" s="3" t="s">
        <v>47</v>
      </c>
      <c r="BI91" s="3" t="s">
        <v>48</v>
      </c>
      <c r="BJ91" s="3" t="s">
        <v>45</v>
      </c>
      <c r="BK91" s="3" t="s">
        <v>46</v>
      </c>
      <c r="BL91" s="3" t="s">
        <v>47</v>
      </c>
      <c r="BM91" s="3" t="s">
        <v>48</v>
      </c>
      <c r="BN91" s="3" t="s">
        <v>45</v>
      </c>
      <c r="BO91" s="3" t="s">
        <v>46</v>
      </c>
      <c r="BP91" s="3" t="s">
        <v>47</v>
      </c>
      <c r="BQ91" s="3" t="s">
        <v>48</v>
      </c>
      <c r="BR91" s="3" t="s">
        <v>45</v>
      </c>
      <c r="BS91" s="3" t="s">
        <v>46</v>
      </c>
      <c r="BT91" s="3" t="s">
        <v>47</v>
      </c>
      <c r="BU91" s="3" t="s">
        <v>48</v>
      </c>
      <c r="BV91" s="3" t="s">
        <v>45</v>
      </c>
      <c r="BW91" s="3" t="s">
        <v>46</v>
      </c>
      <c r="BX91" s="3" t="s">
        <v>47</v>
      </c>
      <c r="BY91" s="3" t="s">
        <v>48</v>
      </c>
      <c r="BZ91" s="3" t="s">
        <v>45</v>
      </c>
      <c r="CA91" s="3" t="s">
        <v>46</v>
      </c>
      <c r="CB91" s="3" t="s">
        <v>47</v>
      </c>
      <c r="CC91" s="3" t="s">
        <v>48</v>
      </c>
      <c r="CD91" s="3" t="s">
        <v>45</v>
      </c>
      <c r="CE91" s="3" t="s">
        <v>46</v>
      </c>
      <c r="CF91" s="3" t="s">
        <v>47</v>
      </c>
      <c r="CG91" s="3" t="s">
        <v>48</v>
      </c>
      <c r="CH91" s="3" t="s">
        <v>45</v>
      </c>
      <c r="CI91" s="3" t="s">
        <v>46</v>
      </c>
      <c r="CJ91" s="3" t="s">
        <v>47</v>
      </c>
      <c r="CK91" s="3" t="s">
        <v>48</v>
      </c>
      <c r="CL91" s="3" t="s">
        <v>45</v>
      </c>
      <c r="CM91" s="3" t="s">
        <v>46</v>
      </c>
      <c r="CN91" s="3" t="s">
        <v>47</v>
      </c>
      <c r="CO91" s="3" t="s">
        <v>48</v>
      </c>
      <c r="CP91" s="3" t="s">
        <v>45</v>
      </c>
      <c r="CQ91" s="3" t="s">
        <v>46</v>
      </c>
      <c r="CR91" s="3" t="s">
        <v>47</v>
      </c>
      <c r="CS91" s="3" t="s">
        <v>48</v>
      </c>
      <c r="CT91" s="3" t="s">
        <v>45</v>
      </c>
      <c r="CU91" s="3" t="s">
        <v>46</v>
      </c>
      <c r="CV91" s="3" t="s">
        <v>47</v>
      </c>
      <c r="CW91" s="3" t="s">
        <v>48</v>
      </c>
      <c r="CX91" s="3" t="s">
        <v>45</v>
      </c>
      <c r="CY91" s="3" t="s">
        <v>46</v>
      </c>
      <c r="CZ91" s="3" t="s">
        <v>47</v>
      </c>
      <c r="DA91" s="3" t="s">
        <v>48</v>
      </c>
      <c r="DB91" s="3" t="s">
        <v>45</v>
      </c>
      <c r="DC91" s="3" t="s">
        <v>46</v>
      </c>
      <c r="DD91" s="3" t="s">
        <v>47</v>
      </c>
      <c r="DE91" s="3" t="s">
        <v>48</v>
      </c>
      <c r="DF91" s="3" t="s">
        <v>45</v>
      </c>
      <c r="DG91" s="3" t="s">
        <v>46</v>
      </c>
      <c r="DH91" s="3" t="s">
        <v>47</v>
      </c>
      <c r="DI91" s="3" t="s">
        <v>48</v>
      </c>
      <c r="DJ91" s="3" t="s">
        <v>45</v>
      </c>
      <c r="DK91" s="3" t="s">
        <v>46</v>
      </c>
      <c r="DL91" s="3" t="s">
        <v>47</v>
      </c>
      <c r="DM91" s="3" t="s">
        <v>48</v>
      </c>
    </row>
    <row r="92" spans="1:117" ht="18.75" hidden="1">
      <c r="U92" s="3" t="s">
        <v>49</v>
      </c>
      <c r="AD92" s="5">
        <v>87.49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23.71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11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9.84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1.1599999999999999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52.78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v>0</v>
      </c>
      <c r="CH92" s="5">
        <v>2.78</v>
      </c>
      <c r="CI92" s="5">
        <v>0</v>
      </c>
      <c r="CJ92" s="5">
        <v>0</v>
      </c>
      <c r="CK92" s="5">
        <v>0</v>
      </c>
      <c r="CL92" s="5">
        <v>0</v>
      </c>
      <c r="CM92" s="5">
        <v>0</v>
      </c>
      <c r="CN92" s="5">
        <v>0</v>
      </c>
      <c r="CO92" s="5">
        <v>0</v>
      </c>
      <c r="CP92" s="5">
        <v>0.1</v>
      </c>
      <c r="CQ92" s="5">
        <v>0</v>
      </c>
      <c r="CR92" s="5">
        <v>0</v>
      </c>
      <c r="CS92" s="5">
        <v>0</v>
      </c>
      <c r="CT92" s="5">
        <v>0</v>
      </c>
      <c r="CU92" s="5">
        <v>0</v>
      </c>
      <c r="CV92" s="5">
        <v>0</v>
      </c>
      <c r="CW92" s="5">
        <v>0</v>
      </c>
      <c r="CX92" s="5">
        <v>24.87</v>
      </c>
      <c r="CY92" s="5">
        <v>0</v>
      </c>
      <c r="CZ92" s="5">
        <v>0</v>
      </c>
      <c r="DA92" s="5">
        <v>0</v>
      </c>
      <c r="DB92" s="5">
        <v>0</v>
      </c>
      <c r="DC92" s="5">
        <v>0</v>
      </c>
      <c r="DD92" s="5">
        <v>0</v>
      </c>
      <c r="DE92" s="5">
        <v>0</v>
      </c>
      <c r="DF92" s="5">
        <v>0</v>
      </c>
      <c r="DG92" s="5">
        <v>0</v>
      </c>
      <c r="DH92" s="5">
        <v>0</v>
      </c>
      <c r="DI92" s="5">
        <v>0</v>
      </c>
      <c r="DJ92" s="5">
        <v>0</v>
      </c>
      <c r="DK92" s="5">
        <v>0</v>
      </c>
      <c r="DL92" s="5">
        <v>0</v>
      </c>
      <c r="DM92" s="5">
        <v>0</v>
      </c>
    </row>
    <row r="93" spans="1:117" ht="18.75" hidden="1">
      <c r="S93" s="3" t="s">
        <v>50</v>
      </c>
      <c r="T93" s="3" t="s">
        <v>51</v>
      </c>
      <c r="U93" s="3" t="s">
        <v>52</v>
      </c>
      <c r="AD93" s="5">
        <f t="shared" ref="AD93:BI93" si="48">AD92*$U$91</f>
        <v>8.7490000000000006</v>
      </c>
      <c r="AE93" s="5">
        <f t="shared" si="48"/>
        <v>0</v>
      </c>
      <c r="AF93" s="5">
        <f t="shared" si="48"/>
        <v>0</v>
      </c>
      <c r="AG93" s="5">
        <f t="shared" si="48"/>
        <v>0</v>
      </c>
      <c r="AH93" s="5">
        <f t="shared" si="48"/>
        <v>0</v>
      </c>
      <c r="AI93" s="5">
        <f t="shared" si="48"/>
        <v>0</v>
      </c>
      <c r="AJ93" s="5">
        <f t="shared" si="48"/>
        <v>0</v>
      </c>
      <c r="AK93" s="5">
        <f t="shared" si="48"/>
        <v>0</v>
      </c>
      <c r="AL93" s="5">
        <f t="shared" si="48"/>
        <v>2.371</v>
      </c>
      <c r="AM93" s="5">
        <f t="shared" si="48"/>
        <v>0</v>
      </c>
      <c r="AN93" s="5">
        <f t="shared" si="48"/>
        <v>0</v>
      </c>
      <c r="AO93" s="5">
        <f t="shared" si="48"/>
        <v>0</v>
      </c>
      <c r="AP93" s="5">
        <f t="shared" si="48"/>
        <v>0</v>
      </c>
      <c r="AQ93" s="5">
        <f t="shared" si="48"/>
        <v>0</v>
      </c>
      <c r="AR93" s="5">
        <f t="shared" si="48"/>
        <v>0</v>
      </c>
      <c r="AS93" s="5">
        <f t="shared" si="48"/>
        <v>0</v>
      </c>
      <c r="AT93" s="5">
        <f t="shared" si="48"/>
        <v>1.1000000000000001</v>
      </c>
      <c r="AU93" s="5">
        <f t="shared" si="48"/>
        <v>0</v>
      </c>
      <c r="AV93" s="5">
        <f t="shared" si="48"/>
        <v>0</v>
      </c>
      <c r="AW93" s="5">
        <f t="shared" si="48"/>
        <v>0</v>
      </c>
      <c r="AX93" s="5">
        <f t="shared" si="48"/>
        <v>0</v>
      </c>
      <c r="AY93" s="5">
        <f t="shared" si="48"/>
        <v>0</v>
      </c>
      <c r="AZ93" s="5">
        <f t="shared" si="48"/>
        <v>0</v>
      </c>
      <c r="BA93" s="5">
        <f t="shared" si="48"/>
        <v>0</v>
      </c>
      <c r="BB93" s="5">
        <f t="shared" si="48"/>
        <v>0.98399999999999999</v>
      </c>
      <c r="BC93" s="5">
        <f t="shared" si="48"/>
        <v>0</v>
      </c>
      <c r="BD93" s="5">
        <f t="shared" si="48"/>
        <v>0</v>
      </c>
      <c r="BE93" s="5">
        <f t="shared" si="48"/>
        <v>0</v>
      </c>
      <c r="BF93" s="5">
        <f t="shared" si="48"/>
        <v>0</v>
      </c>
      <c r="BG93" s="5">
        <f t="shared" si="48"/>
        <v>0</v>
      </c>
      <c r="BH93" s="5">
        <f t="shared" si="48"/>
        <v>0</v>
      </c>
      <c r="BI93" s="5">
        <f t="shared" si="48"/>
        <v>0</v>
      </c>
      <c r="BJ93" s="5">
        <f t="shared" ref="BJ93:CO93" si="49">BJ92*$U$91</f>
        <v>0.11599999999999999</v>
      </c>
      <c r="BK93" s="5">
        <f t="shared" si="49"/>
        <v>0</v>
      </c>
      <c r="BL93" s="5">
        <f t="shared" si="49"/>
        <v>0</v>
      </c>
      <c r="BM93" s="5">
        <f t="shared" si="49"/>
        <v>0</v>
      </c>
      <c r="BN93" s="5">
        <f t="shared" si="49"/>
        <v>0</v>
      </c>
      <c r="BO93" s="5">
        <f t="shared" si="49"/>
        <v>0</v>
      </c>
      <c r="BP93" s="5">
        <f t="shared" si="49"/>
        <v>0</v>
      </c>
      <c r="BQ93" s="5">
        <f t="shared" si="49"/>
        <v>0</v>
      </c>
      <c r="BR93" s="5">
        <f t="shared" si="49"/>
        <v>5.2780000000000005</v>
      </c>
      <c r="BS93" s="5">
        <f t="shared" si="49"/>
        <v>0</v>
      </c>
      <c r="BT93" s="5">
        <f t="shared" si="49"/>
        <v>0</v>
      </c>
      <c r="BU93" s="5">
        <f t="shared" si="49"/>
        <v>0</v>
      </c>
      <c r="BV93" s="5">
        <f t="shared" si="49"/>
        <v>0</v>
      </c>
      <c r="BW93" s="5">
        <f t="shared" si="49"/>
        <v>0</v>
      </c>
      <c r="BX93" s="5">
        <f t="shared" si="49"/>
        <v>0</v>
      </c>
      <c r="BY93" s="5">
        <f t="shared" si="49"/>
        <v>0</v>
      </c>
      <c r="BZ93" s="5">
        <f t="shared" si="49"/>
        <v>0</v>
      </c>
      <c r="CA93" s="5">
        <f t="shared" si="49"/>
        <v>0</v>
      </c>
      <c r="CB93" s="5">
        <f t="shared" si="49"/>
        <v>0</v>
      </c>
      <c r="CC93" s="5">
        <f t="shared" si="49"/>
        <v>0</v>
      </c>
      <c r="CD93" s="5">
        <f t="shared" si="49"/>
        <v>0</v>
      </c>
      <c r="CE93" s="5">
        <f t="shared" si="49"/>
        <v>0</v>
      </c>
      <c r="CF93" s="5">
        <f t="shared" si="49"/>
        <v>0</v>
      </c>
      <c r="CG93" s="5">
        <f t="shared" si="49"/>
        <v>0</v>
      </c>
      <c r="CH93" s="5">
        <f t="shared" si="49"/>
        <v>0.27799999999999997</v>
      </c>
      <c r="CI93" s="5">
        <f t="shared" si="49"/>
        <v>0</v>
      </c>
      <c r="CJ93" s="5">
        <f t="shared" si="49"/>
        <v>0</v>
      </c>
      <c r="CK93" s="5">
        <f t="shared" si="49"/>
        <v>0</v>
      </c>
      <c r="CL93" s="5">
        <f t="shared" si="49"/>
        <v>0</v>
      </c>
      <c r="CM93" s="5">
        <f t="shared" si="49"/>
        <v>0</v>
      </c>
      <c r="CN93" s="5">
        <f t="shared" si="49"/>
        <v>0</v>
      </c>
      <c r="CO93" s="5">
        <f t="shared" si="49"/>
        <v>0</v>
      </c>
      <c r="CP93" s="5">
        <f t="shared" ref="CP93:DM93" si="50">CP92*$U$91</f>
        <v>1.0000000000000002E-2</v>
      </c>
      <c r="CQ93" s="5">
        <f t="shared" si="50"/>
        <v>0</v>
      </c>
      <c r="CR93" s="5">
        <f t="shared" si="50"/>
        <v>0</v>
      </c>
      <c r="CS93" s="5">
        <f t="shared" si="50"/>
        <v>0</v>
      </c>
      <c r="CT93" s="5">
        <f t="shared" si="50"/>
        <v>0</v>
      </c>
      <c r="CU93" s="5">
        <f t="shared" si="50"/>
        <v>0</v>
      </c>
      <c r="CV93" s="5">
        <f t="shared" si="50"/>
        <v>0</v>
      </c>
      <c r="CW93" s="5">
        <f t="shared" si="50"/>
        <v>0</v>
      </c>
      <c r="CX93" s="5">
        <f t="shared" si="50"/>
        <v>2.4870000000000001</v>
      </c>
      <c r="CY93" s="5">
        <f t="shared" si="50"/>
        <v>0</v>
      </c>
      <c r="CZ93" s="5">
        <f t="shared" si="50"/>
        <v>0</v>
      </c>
      <c r="DA93" s="5">
        <f t="shared" si="50"/>
        <v>0</v>
      </c>
      <c r="DB93" s="5">
        <f t="shared" si="50"/>
        <v>0</v>
      </c>
      <c r="DC93" s="5">
        <f t="shared" si="50"/>
        <v>0</v>
      </c>
      <c r="DD93" s="5">
        <f t="shared" si="50"/>
        <v>0</v>
      </c>
      <c r="DE93" s="5">
        <f t="shared" si="50"/>
        <v>0</v>
      </c>
      <c r="DF93" s="5">
        <f t="shared" si="50"/>
        <v>0</v>
      </c>
      <c r="DG93" s="5">
        <f t="shared" si="50"/>
        <v>0</v>
      </c>
      <c r="DH93" s="5">
        <f t="shared" si="50"/>
        <v>0</v>
      </c>
      <c r="DI93" s="5">
        <f t="shared" si="50"/>
        <v>0</v>
      </c>
      <c r="DJ93" s="5">
        <f t="shared" si="50"/>
        <v>0</v>
      </c>
      <c r="DK93" s="5">
        <f t="shared" si="50"/>
        <v>0</v>
      </c>
      <c r="DL93" s="5">
        <f t="shared" si="50"/>
        <v>0</v>
      </c>
      <c r="DM93" s="5">
        <f t="shared" si="50"/>
        <v>0</v>
      </c>
    </row>
    <row r="94" spans="1:117" ht="18.75" hidden="1">
      <c r="S94" s="3" t="s">
        <v>50</v>
      </c>
      <c r="T94" s="3" t="s">
        <v>53</v>
      </c>
      <c r="U94" s="3" t="s">
        <v>54</v>
      </c>
      <c r="V94" s="5">
        <f>($AL$94)+($AT$94)+($BR$94)+($BZ$94)+0+0+0+0+0+0+0+0+0</f>
        <v>121.06802000000002</v>
      </c>
      <c r="W94" s="5">
        <f>0+0+0+0+($AM$94)+($AU$94)+($BS$94)+($CA$94)+0+0+0+0+0</f>
        <v>0</v>
      </c>
      <c r="X94" s="5">
        <f>0+0+0+0+0+0+0+0+($AF$94)+0+0+0+0</f>
        <v>0</v>
      </c>
      <c r="Y94" s="5">
        <f>0+0+0+0+0+0+0+0+0+($AO$94)+($AW$94)+($BU$94)+($CC$94)</f>
        <v>0</v>
      </c>
      <c r="AD94" s="5">
        <f>$BR94+$AL94+$BZ94+$AT94</f>
        <v>121.06802000000002</v>
      </c>
      <c r="AE94" s="5">
        <f>$BS94+$AM94+$CA94+$AU94</f>
        <v>0</v>
      </c>
      <c r="AF94" s="5">
        <f>1*(+$AF$93)-AF93</f>
        <v>0</v>
      </c>
      <c r="AG94" s="5">
        <f>$BU94+$AO94+$CC94+$AW94</f>
        <v>0</v>
      </c>
      <c r="AL94" s="5">
        <f>31.88*($AL$93)-AL93</f>
        <v>73.216480000000004</v>
      </c>
      <c r="AM94" s="5">
        <f>31.88*($AM$93)-AM93</f>
        <v>0</v>
      </c>
      <c r="AN94" s="5">
        <f>31.88*($AN$93)-AN93</f>
        <v>0</v>
      </c>
      <c r="AO94" s="5">
        <f>31.88*($AO$93)-AO93</f>
        <v>0</v>
      </c>
      <c r="AT94" s="5">
        <f>11.25*($AT$93)-AT93</f>
        <v>11.275000000000002</v>
      </c>
      <c r="AU94" s="5">
        <f>11.25*($AU$93)-AU93</f>
        <v>0</v>
      </c>
      <c r="AV94" s="5">
        <f>11.25*($AV$93)-AV93</f>
        <v>0</v>
      </c>
      <c r="AW94" s="5">
        <f>11.25*($AW$93)-AW93</f>
        <v>0</v>
      </c>
      <c r="BB94" s="5">
        <f>IF(($AT93-($BJ93))=0,0,$BB93*($AT94-($BJ94))/($AT93-($BJ93)))</f>
        <v>7.6929200000000018</v>
      </c>
      <c r="BC94" s="5">
        <f>IF(($AU93-($BK93))=0,0,$BC93*($AU94-($BK94))/($AU93-($BK93)))</f>
        <v>0</v>
      </c>
      <c r="BD94" s="5">
        <f>IF(($AV93-($BL93))=0,0,$BD93*($AV94-($BL94))/($AV93-($BL93)))</f>
        <v>0</v>
      </c>
      <c r="BE94" s="5">
        <f>IF(($AW93-($BM93))=0,0,$BE93*($AW94-($BM94))/($AW93-($BM93)))</f>
        <v>0</v>
      </c>
      <c r="BJ94" s="5">
        <f>31.88*($BJ$93)-BJ93</f>
        <v>3.5820799999999995</v>
      </c>
      <c r="BK94" s="5">
        <f>31.88*($BK$93)-BK93</f>
        <v>0</v>
      </c>
      <c r="BL94" s="5">
        <f>31.88*($BL$93)-BL93</f>
        <v>0</v>
      </c>
      <c r="BM94" s="5">
        <f>31.88*($BM$93)-BM93</f>
        <v>0</v>
      </c>
      <c r="BR94" s="5">
        <f>7.93*($BR$93)-BR93</f>
        <v>36.576540000000001</v>
      </c>
      <c r="BS94" s="5">
        <f>7.93*($BS$93)-BS93</f>
        <v>0</v>
      </c>
      <c r="BT94" s="5">
        <f>7.93*($BT$93)-BT93</f>
        <v>0</v>
      </c>
      <c r="BU94" s="5">
        <f>7.93*($BU$93)-BU93</f>
        <v>0</v>
      </c>
      <c r="BZ94" s="5">
        <f>11.25*($BZ$93)-BZ93</f>
        <v>0</v>
      </c>
      <c r="CA94" s="5">
        <f>11.25*($CA$93)-CA93</f>
        <v>0</v>
      </c>
      <c r="CB94" s="5">
        <f>11.25*($CB$93)-CB93</f>
        <v>0</v>
      </c>
      <c r="CC94" s="5">
        <f>11.25*($CC$93)-CC93</f>
        <v>0</v>
      </c>
      <c r="CX94" s="5">
        <f>$BJ94+$AL94</f>
        <v>76.798560000000009</v>
      </c>
      <c r="CY94" s="5">
        <f>$BK94+$AM94</f>
        <v>0</v>
      </c>
      <c r="CZ94" s="5">
        <f>IF(($AF93-($BL93+$BT93+$AN93+$CB93+$AV93))=0,0,$CZ93*($AF94-($BL94+$BT94+$AN94+$CB94+$AV94))/($AF93-($BL93+$BT93+$AN93+$CB93+$AV93)))</f>
        <v>0</v>
      </c>
      <c r="DA94" s="5">
        <f>$BM94+$AO94</f>
        <v>0</v>
      </c>
    </row>
    <row r="95" spans="1:117" ht="18.75" hidden="1">
      <c r="S95" s="3" t="s">
        <v>50</v>
      </c>
      <c r="T95" s="3" t="s">
        <v>53</v>
      </c>
      <c r="U95" s="3" t="s">
        <v>55</v>
      </c>
      <c r="AD95" s="5">
        <f t="shared" ref="AD95:BI95" si="51">AD93+AD94</f>
        <v>129.81702000000001</v>
      </c>
      <c r="AE95" s="5">
        <f t="shared" si="51"/>
        <v>0</v>
      </c>
      <c r="AF95" s="5">
        <f t="shared" si="51"/>
        <v>0</v>
      </c>
      <c r="AG95" s="5">
        <f t="shared" si="51"/>
        <v>0</v>
      </c>
      <c r="AH95" s="5">
        <f t="shared" si="51"/>
        <v>0</v>
      </c>
      <c r="AI95" s="5">
        <f t="shared" si="51"/>
        <v>0</v>
      </c>
      <c r="AJ95" s="5">
        <f t="shared" si="51"/>
        <v>0</v>
      </c>
      <c r="AK95" s="5">
        <f t="shared" si="51"/>
        <v>0</v>
      </c>
      <c r="AL95" s="5">
        <f t="shared" si="51"/>
        <v>75.587479999999999</v>
      </c>
      <c r="AM95" s="5">
        <f t="shared" si="51"/>
        <v>0</v>
      </c>
      <c r="AN95" s="5">
        <f t="shared" si="51"/>
        <v>0</v>
      </c>
      <c r="AO95" s="5">
        <f t="shared" si="51"/>
        <v>0</v>
      </c>
      <c r="AP95" s="5">
        <f t="shared" si="51"/>
        <v>0</v>
      </c>
      <c r="AQ95" s="5">
        <f t="shared" si="51"/>
        <v>0</v>
      </c>
      <c r="AR95" s="5">
        <f t="shared" si="51"/>
        <v>0</v>
      </c>
      <c r="AS95" s="5">
        <f t="shared" si="51"/>
        <v>0</v>
      </c>
      <c r="AT95" s="5">
        <f t="shared" si="51"/>
        <v>12.375000000000002</v>
      </c>
      <c r="AU95" s="5">
        <f t="shared" si="51"/>
        <v>0</v>
      </c>
      <c r="AV95" s="5">
        <f t="shared" si="51"/>
        <v>0</v>
      </c>
      <c r="AW95" s="5">
        <f t="shared" si="51"/>
        <v>0</v>
      </c>
      <c r="AX95" s="5">
        <f t="shared" si="51"/>
        <v>0</v>
      </c>
      <c r="AY95" s="5">
        <f t="shared" si="51"/>
        <v>0</v>
      </c>
      <c r="AZ95" s="5">
        <f t="shared" si="51"/>
        <v>0</v>
      </c>
      <c r="BA95" s="5">
        <f t="shared" si="51"/>
        <v>0</v>
      </c>
      <c r="BB95" s="5">
        <f t="shared" si="51"/>
        <v>8.6769200000000026</v>
      </c>
      <c r="BC95" s="5">
        <f t="shared" si="51"/>
        <v>0</v>
      </c>
      <c r="BD95" s="5">
        <f t="shared" si="51"/>
        <v>0</v>
      </c>
      <c r="BE95" s="5">
        <f t="shared" si="51"/>
        <v>0</v>
      </c>
      <c r="BF95" s="5">
        <f t="shared" si="51"/>
        <v>0</v>
      </c>
      <c r="BG95" s="5">
        <f t="shared" si="51"/>
        <v>0</v>
      </c>
      <c r="BH95" s="5">
        <f t="shared" si="51"/>
        <v>0</v>
      </c>
      <c r="BI95" s="5">
        <f t="shared" si="51"/>
        <v>0</v>
      </c>
      <c r="BJ95" s="5">
        <f t="shared" ref="BJ95:CO95" si="52">BJ93+BJ94</f>
        <v>3.6980799999999996</v>
      </c>
      <c r="BK95" s="5">
        <f t="shared" si="52"/>
        <v>0</v>
      </c>
      <c r="BL95" s="5">
        <f t="shared" si="52"/>
        <v>0</v>
      </c>
      <c r="BM95" s="5">
        <f t="shared" si="52"/>
        <v>0</v>
      </c>
      <c r="BN95" s="5">
        <f t="shared" si="52"/>
        <v>0</v>
      </c>
      <c r="BO95" s="5">
        <f t="shared" si="52"/>
        <v>0</v>
      </c>
      <c r="BP95" s="5">
        <f t="shared" si="52"/>
        <v>0</v>
      </c>
      <c r="BQ95" s="5">
        <f t="shared" si="52"/>
        <v>0</v>
      </c>
      <c r="BR95" s="5">
        <f t="shared" si="52"/>
        <v>41.85454</v>
      </c>
      <c r="BS95" s="5">
        <f t="shared" si="52"/>
        <v>0</v>
      </c>
      <c r="BT95" s="5">
        <f t="shared" si="52"/>
        <v>0</v>
      </c>
      <c r="BU95" s="5">
        <f t="shared" si="52"/>
        <v>0</v>
      </c>
      <c r="BV95" s="5">
        <f t="shared" si="52"/>
        <v>0</v>
      </c>
      <c r="BW95" s="5">
        <f t="shared" si="52"/>
        <v>0</v>
      </c>
      <c r="BX95" s="5">
        <f t="shared" si="52"/>
        <v>0</v>
      </c>
      <c r="BY95" s="5">
        <f t="shared" si="52"/>
        <v>0</v>
      </c>
      <c r="BZ95" s="5">
        <f t="shared" si="52"/>
        <v>0</v>
      </c>
      <c r="CA95" s="5">
        <f t="shared" si="52"/>
        <v>0</v>
      </c>
      <c r="CB95" s="5">
        <f t="shared" si="52"/>
        <v>0</v>
      </c>
      <c r="CC95" s="5">
        <f t="shared" si="52"/>
        <v>0</v>
      </c>
      <c r="CD95" s="5">
        <f t="shared" si="52"/>
        <v>0</v>
      </c>
      <c r="CE95" s="5">
        <f t="shared" si="52"/>
        <v>0</v>
      </c>
      <c r="CF95" s="5">
        <f t="shared" si="52"/>
        <v>0</v>
      </c>
      <c r="CG95" s="5">
        <f t="shared" si="52"/>
        <v>0</v>
      </c>
      <c r="CH95" s="5">
        <f t="shared" si="52"/>
        <v>0.27799999999999997</v>
      </c>
      <c r="CI95" s="5">
        <f t="shared" si="52"/>
        <v>0</v>
      </c>
      <c r="CJ95" s="5">
        <f t="shared" si="52"/>
        <v>0</v>
      </c>
      <c r="CK95" s="5">
        <f t="shared" si="52"/>
        <v>0</v>
      </c>
      <c r="CL95" s="5">
        <f t="shared" si="52"/>
        <v>0</v>
      </c>
      <c r="CM95" s="5">
        <f t="shared" si="52"/>
        <v>0</v>
      </c>
      <c r="CN95" s="5">
        <f t="shared" si="52"/>
        <v>0</v>
      </c>
      <c r="CO95" s="5">
        <f t="shared" si="52"/>
        <v>0</v>
      </c>
      <c r="CP95" s="5">
        <f t="shared" ref="CP95:DM95" si="53">CP93+CP94</f>
        <v>1.0000000000000002E-2</v>
      </c>
      <c r="CQ95" s="5">
        <f t="shared" si="53"/>
        <v>0</v>
      </c>
      <c r="CR95" s="5">
        <f t="shared" si="53"/>
        <v>0</v>
      </c>
      <c r="CS95" s="5">
        <f t="shared" si="53"/>
        <v>0</v>
      </c>
      <c r="CT95" s="5">
        <f t="shared" si="53"/>
        <v>0</v>
      </c>
      <c r="CU95" s="5">
        <f t="shared" si="53"/>
        <v>0</v>
      </c>
      <c r="CV95" s="5">
        <f t="shared" si="53"/>
        <v>0</v>
      </c>
      <c r="CW95" s="5">
        <f t="shared" si="53"/>
        <v>0</v>
      </c>
      <c r="CX95" s="5">
        <f t="shared" si="53"/>
        <v>79.285560000000004</v>
      </c>
      <c r="CY95" s="5">
        <f t="shared" si="53"/>
        <v>0</v>
      </c>
      <c r="CZ95" s="5">
        <f t="shared" si="53"/>
        <v>0</v>
      </c>
      <c r="DA95" s="5">
        <f t="shared" si="53"/>
        <v>0</v>
      </c>
      <c r="DB95" s="5">
        <f t="shared" si="53"/>
        <v>0</v>
      </c>
      <c r="DC95" s="5">
        <f t="shared" si="53"/>
        <v>0</v>
      </c>
      <c r="DD95" s="5">
        <f t="shared" si="53"/>
        <v>0</v>
      </c>
      <c r="DE95" s="5">
        <f t="shared" si="53"/>
        <v>0</v>
      </c>
      <c r="DF95" s="5">
        <f t="shared" si="53"/>
        <v>0</v>
      </c>
      <c r="DG95" s="5">
        <f t="shared" si="53"/>
        <v>0</v>
      </c>
      <c r="DH95" s="5">
        <f t="shared" si="53"/>
        <v>0</v>
      </c>
      <c r="DI95" s="5">
        <f t="shared" si="53"/>
        <v>0</v>
      </c>
      <c r="DJ95" s="5">
        <f t="shared" si="53"/>
        <v>0</v>
      </c>
      <c r="DK95" s="5">
        <f t="shared" si="53"/>
        <v>0</v>
      </c>
      <c r="DL95" s="5">
        <f t="shared" si="53"/>
        <v>0</v>
      </c>
      <c r="DM95" s="5">
        <f t="shared" si="53"/>
        <v>0</v>
      </c>
    </row>
    <row r="96" spans="1:117" ht="18.75" hidden="1">
      <c r="S96" s="3" t="s">
        <v>50</v>
      </c>
      <c r="T96" s="3" t="s">
        <v>53</v>
      </c>
      <c r="U96" s="3" t="s">
        <v>56</v>
      </c>
      <c r="V96" s="5">
        <f>1.03*($CX$95)</f>
        <v>81.664126800000005</v>
      </c>
      <c r="W96" s="5">
        <f>1.03*($CY$95)</f>
        <v>0</v>
      </c>
      <c r="X96" s="5">
        <f>1.03*($CZ$95)</f>
        <v>0</v>
      </c>
      <c r="Y96" s="5">
        <f>1.03*($DA$95)</f>
        <v>0</v>
      </c>
      <c r="AD96" s="5">
        <f>$V96</f>
        <v>81.664126800000005</v>
      </c>
      <c r="AE96" s="5">
        <f>$W96</f>
        <v>0</v>
      </c>
      <c r="AF96" s="5">
        <f>$X96</f>
        <v>0</v>
      </c>
      <c r="AG96" s="5">
        <f>$Y96</f>
        <v>0</v>
      </c>
    </row>
    <row r="97" spans="1:117" ht="18.75" hidden="1">
      <c r="S97" s="3" t="s">
        <v>50</v>
      </c>
      <c r="T97" s="3" t="s">
        <v>53</v>
      </c>
      <c r="U97" s="3" t="s">
        <v>57</v>
      </c>
      <c r="AD97" s="5">
        <f t="shared" ref="AD97:BI97" si="54">AD95+AD96</f>
        <v>211.48114680000003</v>
      </c>
      <c r="AE97" s="5">
        <f t="shared" si="54"/>
        <v>0</v>
      </c>
      <c r="AF97" s="5">
        <f t="shared" si="54"/>
        <v>0</v>
      </c>
      <c r="AG97" s="5">
        <f t="shared" si="54"/>
        <v>0</v>
      </c>
      <c r="AH97" s="5">
        <f t="shared" si="54"/>
        <v>0</v>
      </c>
      <c r="AI97" s="5">
        <f t="shared" si="54"/>
        <v>0</v>
      </c>
      <c r="AJ97" s="5">
        <f t="shared" si="54"/>
        <v>0</v>
      </c>
      <c r="AK97" s="5">
        <f t="shared" si="54"/>
        <v>0</v>
      </c>
      <c r="AL97" s="5">
        <f t="shared" si="54"/>
        <v>75.587479999999999</v>
      </c>
      <c r="AM97" s="5">
        <f t="shared" si="54"/>
        <v>0</v>
      </c>
      <c r="AN97" s="5">
        <f t="shared" si="54"/>
        <v>0</v>
      </c>
      <c r="AO97" s="5">
        <f t="shared" si="54"/>
        <v>0</v>
      </c>
      <c r="AP97" s="5">
        <f t="shared" si="54"/>
        <v>0</v>
      </c>
      <c r="AQ97" s="5">
        <f t="shared" si="54"/>
        <v>0</v>
      </c>
      <c r="AR97" s="5">
        <f t="shared" si="54"/>
        <v>0</v>
      </c>
      <c r="AS97" s="5">
        <f t="shared" si="54"/>
        <v>0</v>
      </c>
      <c r="AT97" s="5">
        <f t="shared" si="54"/>
        <v>12.375000000000002</v>
      </c>
      <c r="AU97" s="5">
        <f t="shared" si="54"/>
        <v>0</v>
      </c>
      <c r="AV97" s="5">
        <f t="shared" si="54"/>
        <v>0</v>
      </c>
      <c r="AW97" s="5">
        <f t="shared" si="54"/>
        <v>0</v>
      </c>
      <c r="AX97" s="5">
        <f t="shared" si="54"/>
        <v>0</v>
      </c>
      <c r="AY97" s="5">
        <f t="shared" si="54"/>
        <v>0</v>
      </c>
      <c r="AZ97" s="5">
        <f t="shared" si="54"/>
        <v>0</v>
      </c>
      <c r="BA97" s="5">
        <f t="shared" si="54"/>
        <v>0</v>
      </c>
      <c r="BB97" s="5">
        <f t="shared" si="54"/>
        <v>8.6769200000000026</v>
      </c>
      <c r="BC97" s="5">
        <f t="shared" si="54"/>
        <v>0</v>
      </c>
      <c r="BD97" s="5">
        <f t="shared" si="54"/>
        <v>0</v>
      </c>
      <c r="BE97" s="5">
        <f t="shared" si="54"/>
        <v>0</v>
      </c>
      <c r="BF97" s="5">
        <f t="shared" si="54"/>
        <v>0</v>
      </c>
      <c r="BG97" s="5">
        <f t="shared" si="54"/>
        <v>0</v>
      </c>
      <c r="BH97" s="5">
        <f t="shared" si="54"/>
        <v>0</v>
      </c>
      <c r="BI97" s="5">
        <f t="shared" si="54"/>
        <v>0</v>
      </c>
      <c r="BJ97" s="5">
        <f t="shared" ref="BJ97:CO97" si="55">BJ95+BJ96</f>
        <v>3.6980799999999996</v>
      </c>
      <c r="BK97" s="5">
        <f t="shared" si="55"/>
        <v>0</v>
      </c>
      <c r="BL97" s="5">
        <f t="shared" si="55"/>
        <v>0</v>
      </c>
      <c r="BM97" s="5">
        <f t="shared" si="55"/>
        <v>0</v>
      </c>
      <c r="BN97" s="5">
        <f t="shared" si="55"/>
        <v>0</v>
      </c>
      <c r="BO97" s="5">
        <f t="shared" si="55"/>
        <v>0</v>
      </c>
      <c r="BP97" s="5">
        <f t="shared" si="55"/>
        <v>0</v>
      </c>
      <c r="BQ97" s="5">
        <f t="shared" si="55"/>
        <v>0</v>
      </c>
      <c r="BR97" s="5">
        <f t="shared" si="55"/>
        <v>41.85454</v>
      </c>
      <c r="BS97" s="5">
        <f t="shared" si="55"/>
        <v>0</v>
      </c>
      <c r="BT97" s="5">
        <f t="shared" si="55"/>
        <v>0</v>
      </c>
      <c r="BU97" s="5">
        <f t="shared" si="55"/>
        <v>0</v>
      </c>
      <c r="BV97" s="5">
        <f t="shared" si="55"/>
        <v>0</v>
      </c>
      <c r="BW97" s="5">
        <f t="shared" si="55"/>
        <v>0</v>
      </c>
      <c r="BX97" s="5">
        <f t="shared" si="55"/>
        <v>0</v>
      </c>
      <c r="BY97" s="5">
        <f t="shared" si="55"/>
        <v>0</v>
      </c>
      <c r="BZ97" s="5">
        <f t="shared" si="55"/>
        <v>0</v>
      </c>
      <c r="CA97" s="5">
        <f t="shared" si="55"/>
        <v>0</v>
      </c>
      <c r="CB97" s="5">
        <f t="shared" si="55"/>
        <v>0</v>
      </c>
      <c r="CC97" s="5">
        <f t="shared" si="55"/>
        <v>0</v>
      </c>
      <c r="CD97" s="5">
        <f t="shared" si="55"/>
        <v>0</v>
      </c>
      <c r="CE97" s="5">
        <f t="shared" si="55"/>
        <v>0</v>
      </c>
      <c r="CF97" s="5">
        <f t="shared" si="55"/>
        <v>0</v>
      </c>
      <c r="CG97" s="5">
        <f t="shared" si="55"/>
        <v>0</v>
      </c>
      <c r="CH97" s="5">
        <f t="shared" si="55"/>
        <v>0.27799999999999997</v>
      </c>
      <c r="CI97" s="5">
        <f t="shared" si="55"/>
        <v>0</v>
      </c>
      <c r="CJ97" s="5">
        <f t="shared" si="55"/>
        <v>0</v>
      </c>
      <c r="CK97" s="5">
        <f t="shared" si="55"/>
        <v>0</v>
      </c>
      <c r="CL97" s="5">
        <f t="shared" si="55"/>
        <v>0</v>
      </c>
      <c r="CM97" s="5">
        <f t="shared" si="55"/>
        <v>0</v>
      </c>
      <c r="CN97" s="5">
        <f t="shared" si="55"/>
        <v>0</v>
      </c>
      <c r="CO97" s="5">
        <f t="shared" si="55"/>
        <v>0</v>
      </c>
      <c r="CP97" s="5">
        <f t="shared" ref="CP97:DM97" si="56">CP95+CP96</f>
        <v>1.0000000000000002E-2</v>
      </c>
      <c r="CQ97" s="5">
        <f t="shared" si="56"/>
        <v>0</v>
      </c>
      <c r="CR97" s="5">
        <f t="shared" si="56"/>
        <v>0</v>
      </c>
      <c r="CS97" s="5">
        <f t="shared" si="56"/>
        <v>0</v>
      </c>
      <c r="CT97" s="5">
        <f t="shared" si="56"/>
        <v>0</v>
      </c>
      <c r="CU97" s="5">
        <f t="shared" si="56"/>
        <v>0</v>
      </c>
      <c r="CV97" s="5">
        <f t="shared" si="56"/>
        <v>0</v>
      </c>
      <c r="CW97" s="5">
        <f t="shared" si="56"/>
        <v>0</v>
      </c>
      <c r="CX97" s="5">
        <f t="shared" si="56"/>
        <v>79.285560000000004</v>
      </c>
      <c r="CY97" s="5">
        <f t="shared" si="56"/>
        <v>0</v>
      </c>
      <c r="CZ97" s="5">
        <f t="shared" si="56"/>
        <v>0</v>
      </c>
      <c r="DA97" s="5">
        <f t="shared" si="56"/>
        <v>0</v>
      </c>
      <c r="DB97" s="5">
        <f t="shared" si="56"/>
        <v>0</v>
      </c>
      <c r="DC97" s="5">
        <f t="shared" si="56"/>
        <v>0</v>
      </c>
      <c r="DD97" s="5">
        <f t="shared" si="56"/>
        <v>0</v>
      </c>
      <c r="DE97" s="5">
        <f t="shared" si="56"/>
        <v>0</v>
      </c>
      <c r="DF97" s="5">
        <f t="shared" si="56"/>
        <v>0</v>
      </c>
      <c r="DG97" s="5">
        <f t="shared" si="56"/>
        <v>0</v>
      </c>
      <c r="DH97" s="5">
        <f t="shared" si="56"/>
        <v>0</v>
      </c>
      <c r="DI97" s="5">
        <f t="shared" si="56"/>
        <v>0</v>
      </c>
      <c r="DJ97" s="5">
        <f t="shared" si="56"/>
        <v>0</v>
      </c>
      <c r="DK97" s="5">
        <f t="shared" si="56"/>
        <v>0</v>
      </c>
      <c r="DL97" s="5">
        <f t="shared" si="56"/>
        <v>0</v>
      </c>
      <c r="DM97" s="5">
        <f t="shared" si="56"/>
        <v>0</v>
      </c>
    </row>
    <row r="98" spans="1:117" ht="18.75" hidden="1">
      <c r="S98" s="3" t="s">
        <v>50</v>
      </c>
      <c r="T98" s="3" t="s">
        <v>53</v>
      </c>
      <c r="U98" s="3" t="s">
        <v>58</v>
      </c>
      <c r="V98" s="5">
        <f>0.72*($CX$97)</f>
        <v>57.085603200000001</v>
      </c>
      <c r="W98" s="5">
        <f>0.72*($CY$97)</f>
        <v>0</v>
      </c>
      <c r="X98" s="5">
        <f>0.72*($CZ$97)</f>
        <v>0</v>
      </c>
      <c r="Y98" s="5">
        <f>0.72*($DA$97)</f>
        <v>0</v>
      </c>
      <c r="AD98" s="5">
        <f>$V98</f>
        <v>57.085603200000001</v>
      </c>
      <c r="AE98" s="5">
        <f>$W98</f>
        <v>0</v>
      </c>
      <c r="AF98" s="5">
        <f>$X98</f>
        <v>0</v>
      </c>
      <c r="AG98" s="5">
        <f>$Y98</f>
        <v>0</v>
      </c>
    </row>
    <row r="99" spans="1:117" ht="18.75" hidden="1">
      <c r="S99" s="3" t="s">
        <v>50</v>
      </c>
      <c r="T99" s="3" t="s">
        <v>53</v>
      </c>
      <c r="U99" s="3" t="s">
        <v>59</v>
      </c>
      <c r="AD99" s="5">
        <f t="shared" ref="AD99:BI99" si="57">AD97+AD98</f>
        <v>268.56675000000001</v>
      </c>
      <c r="AE99" s="5">
        <f t="shared" si="57"/>
        <v>0</v>
      </c>
      <c r="AF99" s="5">
        <f t="shared" si="57"/>
        <v>0</v>
      </c>
      <c r="AG99" s="5">
        <f t="shared" si="57"/>
        <v>0</v>
      </c>
      <c r="AH99" s="5">
        <f t="shared" si="57"/>
        <v>0</v>
      </c>
      <c r="AI99" s="5">
        <f t="shared" si="57"/>
        <v>0</v>
      </c>
      <c r="AJ99" s="5">
        <f t="shared" si="57"/>
        <v>0</v>
      </c>
      <c r="AK99" s="5">
        <f t="shared" si="57"/>
        <v>0</v>
      </c>
      <c r="AL99" s="5">
        <f t="shared" si="57"/>
        <v>75.587479999999999</v>
      </c>
      <c r="AM99" s="5">
        <f t="shared" si="57"/>
        <v>0</v>
      </c>
      <c r="AN99" s="5">
        <f t="shared" si="57"/>
        <v>0</v>
      </c>
      <c r="AO99" s="5">
        <f t="shared" si="57"/>
        <v>0</v>
      </c>
      <c r="AP99" s="5">
        <f t="shared" si="57"/>
        <v>0</v>
      </c>
      <c r="AQ99" s="5">
        <f t="shared" si="57"/>
        <v>0</v>
      </c>
      <c r="AR99" s="5">
        <f t="shared" si="57"/>
        <v>0</v>
      </c>
      <c r="AS99" s="5">
        <f t="shared" si="57"/>
        <v>0</v>
      </c>
      <c r="AT99" s="5">
        <f t="shared" si="57"/>
        <v>12.375000000000002</v>
      </c>
      <c r="AU99" s="5">
        <f t="shared" si="57"/>
        <v>0</v>
      </c>
      <c r="AV99" s="5">
        <f t="shared" si="57"/>
        <v>0</v>
      </c>
      <c r="AW99" s="5">
        <f t="shared" si="57"/>
        <v>0</v>
      </c>
      <c r="AX99" s="5">
        <f t="shared" si="57"/>
        <v>0</v>
      </c>
      <c r="AY99" s="5">
        <f t="shared" si="57"/>
        <v>0</v>
      </c>
      <c r="AZ99" s="5">
        <f t="shared" si="57"/>
        <v>0</v>
      </c>
      <c r="BA99" s="5">
        <f t="shared" si="57"/>
        <v>0</v>
      </c>
      <c r="BB99" s="5">
        <f t="shared" si="57"/>
        <v>8.6769200000000026</v>
      </c>
      <c r="BC99" s="5">
        <f t="shared" si="57"/>
        <v>0</v>
      </c>
      <c r="BD99" s="5">
        <f t="shared" si="57"/>
        <v>0</v>
      </c>
      <c r="BE99" s="5">
        <f t="shared" si="57"/>
        <v>0</v>
      </c>
      <c r="BF99" s="5">
        <f t="shared" si="57"/>
        <v>0</v>
      </c>
      <c r="BG99" s="5">
        <f t="shared" si="57"/>
        <v>0</v>
      </c>
      <c r="BH99" s="5">
        <f t="shared" si="57"/>
        <v>0</v>
      </c>
      <c r="BI99" s="5">
        <f t="shared" si="57"/>
        <v>0</v>
      </c>
      <c r="BJ99" s="5">
        <f t="shared" ref="BJ99:CO99" si="58">BJ97+BJ98</f>
        <v>3.6980799999999996</v>
      </c>
      <c r="BK99" s="5">
        <f t="shared" si="58"/>
        <v>0</v>
      </c>
      <c r="BL99" s="5">
        <f t="shared" si="58"/>
        <v>0</v>
      </c>
      <c r="BM99" s="5">
        <f t="shared" si="58"/>
        <v>0</v>
      </c>
      <c r="BN99" s="5">
        <f t="shared" si="58"/>
        <v>0</v>
      </c>
      <c r="BO99" s="5">
        <f t="shared" si="58"/>
        <v>0</v>
      </c>
      <c r="BP99" s="5">
        <f t="shared" si="58"/>
        <v>0</v>
      </c>
      <c r="BQ99" s="5">
        <f t="shared" si="58"/>
        <v>0</v>
      </c>
      <c r="BR99" s="5">
        <f t="shared" si="58"/>
        <v>41.85454</v>
      </c>
      <c r="BS99" s="5">
        <f t="shared" si="58"/>
        <v>0</v>
      </c>
      <c r="BT99" s="5">
        <f t="shared" si="58"/>
        <v>0</v>
      </c>
      <c r="BU99" s="5">
        <f t="shared" si="58"/>
        <v>0</v>
      </c>
      <c r="BV99" s="5">
        <f t="shared" si="58"/>
        <v>0</v>
      </c>
      <c r="BW99" s="5">
        <f t="shared" si="58"/>
        <v>0</v>
      </c>
      <c r="BX99" s="5">
        <f t="shared" si="58"/>
        <v>0</v>
      </c>
      <c r="BY99" s="5">
        <f t="shared" si="58"/>
        <v>0</v>
      </c>
      <c r="BZ99" s="5">
        <f t="shared" si="58"/>
        <v>0</v>
      </c>
      <c r="CA99" s="5">
        <f t="shared" si="58"/>
        <v>0</v>
      </c>
      <c r="CB99" s="5">
        <f t="shared" si="58"/>
        <v>0</v>
      </c>
      <c r="CC99" s="5">
        <f t="shared" si="58"/>
        <v>0</v>
      </c>
      <c r="CD99" s="5">
        <f t="shared" si="58"/>
        <v>0</v>
      </c>
      <c r="CE99" s="5">
        <f t="shared" si="58"/>
        <v>0</v>
      </c>
      <c r="CF99" s="5">
        <f t="shared" si="58"/>
        <v>0</v>
      </c>
      <c r="CG99" s="5">
        <f t="shared" si="58"/>
        <v>0</v>
      </c>
      <c r="CH99" s="5">
        <f t="shared" si="58"/>
        <v>0.27799999999999997</v>
      </c>
      <c r="CI99" s="5">
        <f t="shared" si="58"/>
        <v>0</v>
      </c>
      <c r="CJ99" s="5">
        <f t="shared" si="58"/>
        <v>0</v>
      </c>
      <c r="CK99" s="5">
        <f t="shared" si="58"/>
        <v>0</v>
      </c>
      <c r="CL99" s="5">
        <f t="shared" si="58"/>
        <v>0</v>
      </c>
      <c r="CM99" s="5">
        <f t="shared" si="58"/>
        <v>0</v>
      </c>
      <c r="CN99" s="5">
        <f t="shared" si="58"/>
        <v>0</v>
      </c>
      <c r="CO99" s="5">
        <f t="shared" si="58"/>
        <v>0</v>
      </c>
      <c r="CP99" s="5">
        <f t="shared" ref="CP99:DM99" si="59">CP97+CP98</f>
        <v>1.0000000000000002E-2</v>
      </c>
      <c r="CQ99" s="5">
        <f t="shared" si="59"/>
        <v>0</v>
      </c>
      <c r="CR99" s="5">
        <f t="shared" si="59"/>
        <v>0</v>
      </c>
      <c r="CS99" s="5">
        <f t="shared" si="59"/>
        <v>0</v>
      </c>
      <c r="CT99" s="5">
        <f t="shared" si="59"/>
        <v>0</v>
      </c>
      <c r="CU99" s="5">
        <f t="shared" si="59"/>
        <v>0</v>
      </c>
      <c r="CV99" s="5">
        <f t="shared" si="59"/>
        <v>0</v>
      </c>
      <c r="CW99" s="5">
        <f t="shared" si="59"/>
        <v>0</v>
      </c>
      <c r="CX99" s="5">
        <f t="shared" si="59"/>
        <v>79.285560000000004</v>
      </c>
      <c r="CY99" s="5">
        <f t="shared" si="59"/>
        <v>0</v>
      </c>
      <c r="CZ99" s="5">
        <f t="shared" si="59"/>
        <v>0</v>
      </c>
      <c r="DA99" s="5">
        <f t="shared" si="59"/>
        <v>0</v>
      </c>
      <c r="DB99" s="5">
        <f t="shared" si="59"/>
        <v>0</v>
      </c>
      <c r="DC99" s="5">
        <f t="shared" si="59"/>
        <v>0</v>
      </c>
      <c r="DD99" s="5">
        <f t="shared" si="59"/>
        <v>0</v>
      </c>
      <c r="DE99" s="5">
        <f t="shared" si="59"/>
        <v>0</v>
      </c>
      <c r="DF99" s="5">
        <f t="shared" si="59"/>
        <v>0</v>
      </c>
      <c r="DG99" s="5">
        <f t="shared" si="59"/>
        <v>0</v>
      </c>
      <c r="DH99" s="5">
        <f t="shared" si="59"/>
        <v>0</v>
      </c>
      <c r="DI99" s="5">
        <f t="shared" si="59"/>
        <v>0</v>
      </c>
      <c r="DJ99" s="5">
        <f t="shared" si="59"/>
        <v>0</v>
      </c>
      <c r="DK99" s="5">
        <f t="shared" si="59"/>
        <v>0</v>
      </c>
      <c r="DL99" s="5">
        <f t="shared" si="59"/>
        <v>0</v>
      </c>
      <c r="DM99" s="5">
        <f t="shared" si="59"/>
        <v>0</v>
      </c>
    </row>
    <row r="100" spans="1:117" ht="18.75" hidden="1">
      <c r="S100" s="3" t="s">
        <v>50</v>
      </c>
      <c r="T100" s="3" t="s">
        <v>53</v>
      </c>
      <c r="U100" s="3" t="s">
        <v>60</v>
      </c>
      <c r="V100" s="5">
        <f>($AD$100)+0+0+0</f>
        <v>53.713350000000005</v>
      </c>
      <c r="W100" s="5">
        <f>0+($AE$100)+0+0</f>
        <v>0</v>
      </c>
      <c r="X100" s="5">
        <f>0+0+($AF$100)+0</f>
        <v>0</v>
      </c>
      <c r="Y100" s="5">
        <f>0+0+0+($AG$100)</f>
        <v>0</v>
      </c>
      <c r="AD100" s="5">
        <f>0.2*($AD$99)</f>
        <v>53.713350000000005</v>
      </c>
      <c r="AE100" s="5">
        <f>0.2*($AE$99)</f>
        <v>0</v>
      </c>
      <c r="AF100" s="5">
        <f>0.2*($AF$99)</f>
        <v>0</v>
      </c>
      <c r="AG100" s="5">
        <f>0.2*($AG$99)</f>
        <v>0</v>
      </c>
    </row>
    <row r="101" spans="1:117" ht="18.75" hidden="1">
      <c r="S101" s="3" t="s">
        <v>50</v>
      </c>
      <c r="T101" s="3" t="s">
        <v>53</v>
      </c>
      <c r="U101" s="3" t="s">
        <v>61</v>
      </c>
      <c r="AD101" s="5">
        <f t="shared" ref="AD101:BI101" si="60">AD99+AD100</f>
        <v>322.2801</v>
      </c>
      <c r="AE101" s="5">
        <f t="shared" si="60"/>
        <v>0</v>
      </c>
      <c r="AF101" s="5">
        <f t="shared" si="60"/>
        <v>0</v>
      </c>
      <c r="AG101" s="5">
        <f t="shared" si="60"/>
        <v>0</v>
      </c>
      <c r="AH101" s="5">
        <f t="shared" si="60"/>
        <v>0</v>
      </c>
      <c r="AI101" s="5">
        <f t="shared" si="60"/>
        <v>0</v>
      </c>
      <c r="AJ101" s="5">
        <f t="shared" si="60"/>
        <v>0</v>
      </c>
      <c r="AK101" s="5">
        <f t="shared" si="60"/>
        <v>0</v>
      </c>
      <c r="AL101" s="5">
        <f t="shared" si="60"/>
        <v>75.587479999999999</v>
      </c>
      <c r="AM101" s="5">
        <f t="shared" si="60"/>
        <v>0</v>
      </c>
      <c r="AN101" s="5">
        <f t="shared" si="60"/>
        <v>0</v>
      </c>
      <c r="AO101" s="5">
        <f t="shared" si="60"/>
        <v>0</v>
      </c>
      <c r="AP101" s="5">
        <f t="shared" si="60"/>
        <v>0</v>
      </c>
      <c r="AQ101" s="5">
        <f t="shared" si="60"/>
        <v>0</v>
      </c>
      <c r="AR101" s="5">
        <f t="shared" si="60"/>
        <v>0</v>
      </c>
      <c r="AS101" s="5">
        <f t="shared" si="60"/>
        <v>0</v>
      </c>
      <c r="AT101" s="5">
        <f t="shared" si="60"/>
        <v>12.375000000000002</v>
      </c>
      <c r="AU101" s="5">
        <f t="shared" si="60"/>
        <v>0</v>
      </c>
      <c r="AV101" s="5">
        <f t="shared" si="60"/>
        <v>0</v>
      </c>
      <c r="AW101" s="5">
        <f t="shared" si="60"/>
        <v>0</v>
      </c>
      <c r="AX101" s="5">
        <f t="shared" si="60"/>
        <v>0</v>
      </c>
      <c r="AY101" s="5">
        <f t="shared" si="60"/>
        <v>0</v>
      </c>
      <c r="AZ101" s="5">
        <f t="shared" si="60"/>
        <v>0</v>
      </c>
      <c r="BA101" s="5">
        <f t="shared" si="60"/>
        <v>0</v>
      </c>
      <c r="BB101" s="5">
        <f t="shared" si="60"/>
        <v>8.6769200000000026</v>
      </c>
      <c r="BC101" s="5">
        <f t="shared" si="60"/>
        <v>0</v>
      </c>
      <c r="BD101" s="5">
        <f t="shared" si="60"/>
        <v>0</v>
      </c>
      <c r="BE101" s="5">
        <f t="shared" si="60"/>
        <v>0</v>
      </c>
      <c r="BF101" s="5">
        <f t="shared" si="60"/>
        <v>0</v>
      </c>
      <c r="BG101" s="5">
        <f t="shared" si="60"/>
        <v>0</v>
      </c>
      <c r="BH101" s="5">
        <f t="shared" si="60"/>
        <v>0</v>
      </c>
      <c r="BI101" s="5">
        <f t="shared" si="60"/>
        <v>0</v>
      </c>
      <c r="BJ101" s="5">
        <f t="shared" ref="BJ101:CO101" si="61">BJ99+BJ100</f>
        <v>3.6980799999999996</v>
      </c>
      <c r="BK101" s="5">
        <f t="shared" si="61"/>
        <v>0</v>
      </c>
      <c r="BL101" s="5">
        <f t="shared" si="61"/>
        <v>0</v>
      </c>
      <c r="BM101" s="5">
        <f t="shared" si="61"/>
        <v>0</v>
      </c>
      <c r="BN101" s="5">
        <f t="shared" si="61"/>
        <v>0</v>
      </c>
      <c r="BO101" s="5">
        <f t="shared" si="61"/>
        <v>0</v>
      </c>
      <c r="BP101" s="5">
        <f t="shared" si="61"/>
        <v>0</v>
      </c>
      <c r="BQ101" s="5">
        <f t="shared" si="61"/>
        <v>0</v>
      </c>
      <c r="BR101" s="5">
        <f t="shared" si="61"/>
        <v>41.85454</v>
      </c>
      <c r="BS101" s="5">
        <f t="shared" si="61"/>
        <v>0</v>
      </c>
      <c r="BT101" s="5">
        <f t="shared" si="61"/>
        <v>0</v>
      </c>
      <c r="BU101" s="5">
        <f t="shared" si="61"/>
        <v>0</v>
      </c>
      <c r="BV101" s="5">
        <f t="shared" si="61"/>
        <v>0</v>
      </c>
      <c r="BW101" s="5">
        <f t="shared" si="61"/>
        <v>0</v>
      </c>
      <c r="BX101" s="5">
        <f t="shared" si="61"/>
        <v>0</v>
      </c>
      <c r="BY101" s="5">
        <f t="shared" si="61"/>
        <v>0</v>
      </c>
      <c r="BZ101" s="5">
        <f t="shared" si="61"/>
        <v>0</v>
      </c>
      <c r="CA101" s="5">
        <f t="shared" si="61"/>
        <v>0</v>
      </c>
      <c r="CB101" s="5">
        <f t="shared" si="61"/>
        <v>0</v>
      </c>
      <c r="CC101" s="5">
        <f t="shared" si="61"/>
        <v>0</v>
      </c>
      <c r="CD101" s="5">
        <f t="shared" si="61"/>
        <v>0</v>
      </c>
      <c r="CE101" s="5">
        <f t="shared" si="61"/>
        <v>0</v>
      </c>
      <c r="CF101" s="5">
        <f t="shared" si="61"/>
        <v>0</v>
      </c>
      <c r="CG101" s="5">
        <f t="shared" si="61"/>
        <v>0</v>
      </c>
      <c r="CH101" s="5">
        <f t="shared" si="61"/>
        <v>0.27799999999999997</v>
      </c>
      <c r="CI101" s="5">
        <f t="shared" si="61"/>
        <v>0</v>
      </c>
      <c r="CJ101" s="5">
        <f t="shared" si="61"/>
        <v>0</v>
      </c>
      <c r="CK101" s="5">
        <f t="shared" si="61"/>
        <v>0</v>
      </c>
      <c r="CL101" s="5">
        <f t="shared" si="61"/>
        <v>0</v>
      </c>
      <c r="CM101" s="5">
        <f t="shared" si="61"/>
        <v>0</v>
      </c>
      <c r="CN101" s="5">
        <f t="shared" si="61"/>
        <v>0</v>
      </c>
      <c r="CO101" s="5">
        <f t="shared" si="61"/>
        <v>0</v>
      </c>
      <c r="CP101" s="5">
        <f t="shared" ref="CP101:DM101" si="62">CP99+CP100</f>
        <v>1.0000000000000002E-2</v>
      </c>
      <c r="CQ101" s="5">
        <f t="shared" si="62"/>
        <v>0</v>
      </c>
      <c r="CR101" s="5">
        <f t="shared" si="62"/>
        <v>0</v>
      </c>
      <c r="CS101" s="5">
        <f t="shared" si="62"/>
        <v>0</v>
      </c>
      <c r="CT101" s="5">
        <f t="shared" si="62"/>
        <v>0</v>
      </c>
      <c r="CU101" s="5">
        <f t="shared" si="62"/>
        <v>0</v>
      </c>
      <c r="CV101" s="5">
        <f t="shared" si="62"/>
        <v>0</v>
      </c>
      <c r="CW101" s="5">
        <f t="shared" si="62"/>
        <v>0</v>
      </c>
      <c r="CX101" s="5">
        <f t="shared" si="62"/>
        <v>79.285560000000004</v>
      </c>
      <c r="CY101" s="5">
        <f t="shared" si="62"/>
        <v>0</v>
      </c>
      <c r="CZ101" s="5">
        <f t="shared" si="62"/>
        <v>0</v>
      </c>
      <c r="DA101" s="5">
        <f t="shared" si="62"/>
        <v>0</v>
      </c>
      <c r="DB101" s="5">
        <f t="shared" si="62"/>
        <v>0</v>
      </c>
      <c r="DC101" s="5">
        <f t="shared" si="62"/>
        <v>0</v>
      </c>
      <c r="DD101" s="5">
        <f t="shared" si="62"/>
        <v>0</v>
      </c>
      <c r="DE101" s="5">
        <f t="shared" si="62"/>
        <v>0</v>
      </c>
      <c r="DF101" s="5">
        <f t="shared" si="62"/>
        <v>0</v>
      </c>
      <c r="DG101" s="5">
        <f t="shared" si="62"/>
        <v>0</v>
      </c>
      <c r="DH101" s="5">
        <f t="shared" si="62"/>
        <v>0</v>
      </c>
      <c r="DI101" s="5">
        <f t="shared" si="62"/>
        <v>0</v>
      </c>
      <c r="DJ101" s="5">
        <f t="shared" si="62"/>
        <v>0</v>
      </c>
      <c r="DK101" s="5">
        <f t="shared" si="62"/>
        <v>0</v>
      </c>
      <c r="DL101" s="5">
        <f t="shared" si="62"/>
        <v>0</v>
      </c>
      <c r="DM101" s="5">
        <f t="shared" si="62"/>
        <v>0</v>
      </c>
    </row>
    <row r="102" spans="1:117" ht="24">
      <c r="A102" s="1" t="s">
        <v>95</v>
      </c>
      <c r="B102" s="6" t="s">
        <v>96</v>
      </c>
      <c r="C102" s="6" t="s">
        <v>97</v>
      </c>
      <c r="D102" s="7" t="s">
        <v>65</v>
      </c>
      <c r="G102" s="7">
        <f>0.1</f>
        <v>0.1</v>
      </c>
    </row>
    <row r="103" spans="1:117" ht="12">
      <c r="A103" s="1"/>
      <c r="B103" s="1"/>
      <c r="C103" s="1" t="s">
        <v>66</v>
      </c>
      <c r="D103" s="7"/>
      <c r="E103" s="7"/>
      <c r="F103" s="8">
        <v>1</v>
      </c>
      <c r="G103" s="7"/>
      <c r="H103" s="9">
        <f>$AL$92+$AP$92+$AM$92+$AQ$92+$AN$92+$AR$92+$AO$92+$AS$92</f>
        <v>23.71</v>
      </c>
      <c r="I103" s="8">
        <v>1</v>
      </c>
      <c r="J103" s="10">
        <f>$AL$93+$AP$93+$AM$93+$AQ$93+$AN$93+$AR$93+$AO$93+$AS$93</f>
        <v>2.371</v>
      </c>
      <c r="K103" s="8">
        <v>31.88</v>
      </c>
      <c r="L103" s="10">
        <f>$AL$99+$AP$99+$AM$99+$AQ$99+$AN$99+$AR$99+$AO$99+$AS$99</f>
        <v>75.587479999999999</v>
      </c>
      <c r="M103" s="11" t="s">
        <v>67</v>
      </c>
    </row>
    <row r="104" spans="1:117" ht="12">
      <c r="A104" s="1"/>
      <c r="B104" s="1"/>
      <c r="C104" s="1" t="s">
        <v>34</v>
      </c>
      <c r="D104" s="7"/>
      <c r="E104" s="7"/>
      <c r="F104" s="8">
        <v>1</v>
      </c>
      <c r="G104" s="7"/>
      <c r="H104" s="9">
        <f>$AT$92+$AX$92+$AU$92+$AY$92+$AV$92+$AZ$92+$AW$92+$BA$92</f>
        <v>11</v>
      </c>
      <c r="I104" s="8"/>
      <c r="J104" s="10">
        <f>$AT$93+$AX$93+$AU$93+$AY$93+$AV$93+$AZ$93+$AW$93+$BA$93</f>
        <v>1.1000000000000001</v>
      </c>
      <c r="K104" s="8">
        <v>11.25</v>
      </c>
      <c r="L104" s="10">
        <f>$AT$99+$AX$99+$AU$99+$AY$99+$AV$99+$AZ$99+$AW$99+$BA$99</f>
        <v>12.375000000000002</v>
      </c>
      <c r="M104" s="11" t="s">
        <v>85</v>
      </c>
    </row>
    <row r="105" spans="1:117" ht="12">
      <c r="A105" s="1"/>
      <c r="B105" s="1"/>
      <c r="C105" s="1" t="s">
        <v>86</v>
      </c>
      <c r="D105" s="7"/>
      <c r="E105" s="7"/>
      <c r="F105" s="8">
        <v>1</v>
      </c>
      <c r="G105" s="7"/>
      <c r="H105" s="9">
        <f>$BJ$92+$BN$92+$BK$92+$BO$92+$BL$92+$BP$92+$BM$92+$BQ$92</f>
        <v>1.1599999999999999</v>
      </c>
      <c r="I105" s="8">
        <v>1</v>
      </c>
      <c r="J105" s="10">
        <f>$BJ$93+$BN$93+$BK$93+$BO$93+$BL$93+$BP$93+$BM$93+$BQ$93</f>
        <v>0.11599999999999999</v>
      </c>
      <c r="K105" s="8">
        <v>31.88</v>
      </c>
      <c r="L105" s="10">
        <f>$BJ$99+$BN$99+$BK$99+$BO$99+$BL$99+$BP$99+$BM$99+$BQ$99</f>
        <v>3.6980799999999996</v>
      </c>
      <c r="M105" s="11" t="s">
        <v>87</v>
      </c>
    </row>
    <row r="106" spans="1:117" ht="12">
      <c r="A106" s="1"/>
      <c r="B106" s="1"/>
      <c r="C106" s="1" t="s">
        <v>88</v>
      </c>
      <c r="D106" s="7"/>
      <c r="E106" s="7"/>
      <c r="F106" s="8">
        <v>1</v>
      </c>
      <c r="G106" s="7"/>
      <c r="H106" s="9">
        <f>$BR$92+$BV$92+$BS$92+$BW$92+$BT$92+$BX$92+$BU$92+$BY$92</f>
        <v>52.78</v>
      </c>
      <c r="I106" s="8"/>
      <c r="J106" s="10">
        <f>$BR$93+$BV$93+$BS$93+$BW$93+$BT$93+$BX$93+$BU$93+$BY$93</f>
        <v>5.2780000000000005</v>
      </c>
      <c r="K106" s="8">
        <v>7.93</v>
      </c>
      <c r="L106" s="10">
        <f>$BR$99+$BV$99+$BS$99+$BW$99+$BT$99+$BX$99+$BU$99+$BY$99</f>
        <v>41.85454</v>
      </c>
      <c r="M106" s="11" t="s">
        <v>89</v>
      </c>
    </row>
    <row r="107" spans="1:117" ht="12">
      <c r="A107" s="1"/>
      <c r="B107" s="1"/>
      <c r="C107" s="1" t="s">
        <v>68</v>
      </c>
      <c r="D107" s="8" t="s">
        <v>69</v>
      </c>
      <c r="E107" s="12">
        <f>($CH$92+$CL$92+$CI$92+$CM$92+$CJ$92+$CN$92+$CK$92+$CO$92)/1</f>
        <v>2.78</v>
      </c>
      <c r="F107" s="8">
        <v>1</v>
      </c>
      <c r="G107" s="12">
        <f>$CH$93+$CL$93+$CI$93+$CM$93+$CJ$93+$CN$93+$CK$93+$CO$93</f>
        <v>0.27799999999999997</v>
      </c>
    </row>
    <row r="108" spans="1:117" ht="12">
      <c r="A108" s="1"/>
      <c r="B108" s="1"/>
      <c r="C108" s="1" t="s">
        <v>90</v>
      </c>
      <c r="D108" s="8" t="s">
        <v>69</v>
      </c>
      <c r="E108" s="8">
        <f>($CP$92+$CT$92+$CQ$92+$CU$92+$CR$92+$CV$92+$CS$92+$CW$92)/1</f>
        <v>0.1</v>
      </c>
      <c r="F108" s="8">
        <v>1</v>
      </c>
      <c r="G108" s="8">
        <f>$CP$93+$CT$93+$CQ$93+$CU$93+$CR$93+$CV$93+$CS$93+$CW$93</f>
        <v>1.0000000000000002E-2</v>
      </c>
    </row>
    <row r="109" spans="1:117" ht="12">
      <c r="A109" s="1"/>
      <c r="B109" s="1"/>
      <c r="C109" s="1" t="s">
        <v>70</v>
      </c>
      <c r="D109" s="7"/>
      <c r="E109" s="7"/>
      <c r="F109" s="7"/>
      <c r="G109" s="7"/>
      <c r="H109" s="9">
        <f>$AD$92+$AH$92+$AE$92+$AI$92+$AF$92+$AJ$92+$AG$92+$AK$92</f>
        <v>87.49</v>
      </c>
      <c r="I109" s="8"/>
      <c r="J109" s="10">
        <f>$AD$93+$AH$93+$AE$93+$AI$93+$AF$93+$AJ$93+$AG$93+$AK$93</f>
        <v>8.7490000000000006</v>
      </c>
      <c r="K109" s="8"/>
      <c r="L109" s="10">
        <f>$AD$95+$AH$95+$AE$95+$AI$95+$AF$95+$AJ$95+$AG$95+$AK$95</f>
        <v>129.81702000000001</v>
      </c>
      <c r="M109" s="11" t="s">
        <v>71</v>
      </c>
    </row>
    <row r="110" spans="1:117" ht="12">
      <c r="A110" s="1"/>
      <c r="B110" s="1"/>
      <c r="C110" s="1" t="s">
        <v>41</v>
      </c>
      <c r="D110" s="7"/>
      <c r="E110" s="7"/>
      <c r="F110" s="7"/>
      <c r="G110" s="7"/>
      <c r="H110" s="9"/>
      <c r="I110" s="8"/>
      <c r="J110" s="10">
        <f>$CX$93+$DB$93+$CY$93+$DC$93+$CZ$93+$DD$93+$DA$93+$DE$93</f>
        <v>2.4870000000000001</v>
      </c>
      <c r="K110" s="8"/>
      <c r="L110" s="10">
        <f>$CX$95+$DB$95+$CY$95+$DC$95+$CZ$95+$DD$95+$DA$95+$DE$95</f>
        <v>79.285560000000004</v>
      </c>
      <c r="M110" s="11" t="s">
        <v>72</v>
      </c>
    </row>
    <row r="111" spans="1:117" ht="48">
      <c r="A111" s="1"/>
      <c r="B111" s="1" t="s">
        <v>73</v>
      </c>
      <c r="C111" s="1" t="s">
        <v>74</v>
      </c>
      <c r="D111" s="8" t="s">
        <v>75</v>
      </c>
      <c r="E111" s="8">
        <v>103</v>
      </c>
      <c r="F111" s="8"/>
      <c r="G111" s="8">
        <v>103</v>
      </c>
      <c r="H111" s="9"/>
      <c r="I111" s="8"/>
      <c r="J111" s="10">
        <f>$G111/100*(J110)</f>
        <v>2.5616100000000004</v>
      </c>
      <c r="K111" s="8"/>
      <c r="L111" s="10">
        <f>$G111/100*(L110)</f>
        <v>81.664126800000005</v>
      </c>
      <c r="M111" s="11" t="s">
        <v>76</v>
      </c>
    </row>
    <row r="112" spans="1:117" ht="48">
      <c r="A112" s="1"/>
      <c r="B112" s="1" t="s">
        <v>77</v>
      </c>
      <c r="C112" s="1" t="s">
        <v>78</v>
      </c>
      <c r="D112" s="8" t="s">
        <v>75</v>
      </c>
      <c r="E112" s="8">
        <v>72</v>
      </c>
      <c r="F112" s="8"/>
      <c r="G112" s="8">
        <v>72</v>
      </c>
      <c r="H112" s="9"/>
      <c r="I112" s="8"/>
      <c r="J112" s="10">
        <f>$G112/100*(J110)</f>
        <v>1.79064</v>
      </c>
      <c r="K112" s="8"/>
      <c r="L112" s="10">
        <f>$G112/100*(L110)</f>
        <v>57.085603200000001</v>
      </c>
      <c r="M112" s="11" t="s">
        <v>79</v>
      </c>
    </row>
    <row r="113" spans="1:117" ht="12">
      <c r="A113" s="13"/>
      <c r="B113" s="13"/>
      <c r="C113" s="13" t="s">
        <v>80</v>
      </c>
      <c r="D113" s="13"/>
      <c r="E113" s="13"/>
      <c r="F113" s="13"/>
      <c r="G113" s="13"/>
      <c r="H113" s="13"/>
      <c r="I113" s="13"/>
      <c r="J113" s="14">
        <f>SUMIF($M$109:$M112,"пз",J$109:J112)+SUMIF($M$109:$M112,"об_",J$109:J112)+SUMIF($M$109:$M112,"нр",J$109:J112)+SUMIF($M$109:$M112,"сп",J$109:J112)+SUMIF($M$109:$M112,"проч_",J$109:J112)</f>
        <v>13.10125</v>
      </c>
      <c r="K113" s="13"/>
      <c r="L113" s="14">
        <f>SUMIF($M$109:$M112,"пз",L$109:L112)+SUMIF($M$109:$M112,"об_",L$109:L112)+SUMIF($M$109:$M112,"нр",L$109:L112)+SUMIF($M$109:$M112,"сп",L$109:L112)+SUMIF($M$109:$M112,"проч_",L$109:L112)</f>
        <v>268.56675000000001</v>
      </c>
      <c r="M113" s="11" t="s">
        <v>81</v>
      </c>
      <c r="N113" s="11" t="s">
        <v>45</v>
      </c>
    </row>
    <row r="114" spans="1:117" ht="18.75" hidden="1">
      <c r="V114" s="28" t="s">
        <v>31</v>
      </c>
      <c r="W114" s="29"/>
      <c r="X114" s="29"/>
      <c r="Y114" s="29"/>
      <c r="Z114" s="29"/>
      <c r="AA114" s="29"/>
      <c r="AB114" s="29"/>
      <c r="AC114" s="30"/>
      <c r="AD114" s="28" t="s">
        <v>32</v>
      </c>
      <c r="AE114" s="29"/>
      <c r="AF114" s="29"/>
      <c r="AG114" s="29"/>
      <c r="AH114" s="29"/>
      <c r="AI114" s="29"/>
      <c r="AJ114" s="29"/>
      <c r="AK114" s="30"/>
      <c r="AL114" s="28" t="s">
        <v>33</v>
      </c>
      <c r="AM114" s="29"/>
      <c r="AN114" s="29"/>
      <c r="AO114" s="29"/>
      <c r="AP114" s="29"/>
      <c r="AQ114" s="29"/>
      <c r="AR114" s="29"/>
      <c r="AS114" s="30"/>
      <c r="AT114" s="28" t="s">
        <v>34</v>
      </c>
      <c r="AU114" s="29"/>
      <c r="AV114" s="29"/>
      <c r="AW114" s="29"/>
      <c r="AX114" s="29"/>
      <c r="AY114" s="29"/>
      <c r="AZ114" s="29"/>
      <c r="BA114" s="30"/>
      <c r="BB114" s="28" t="s">
        <v>35</v>
      </c>
      <c r="BC114" s="29"/>
      <c r="BD114" s="29"/>
      <c r="BE114" s="29"/>
      <c r="BF114" s="29"/>
      <c r="BG114" s="29"/>
      <c r="BH114" s="29"/>
      <c r="BI114" s="30"/>
      <c r="BJ114" s="28" t="s">
        <v>36</v>
      </c>
      <c r="BK114" s="29"/>
      <c r="BL114" s="29"/>
      <c r="BM114" s="29"/>
      <c r="BN114" s="29"/>
      <c r="BO114" s="29"/>
      <c r="BP114" s="29"/>
      <c r="BQ114" s="30"/>
      <c r="BR114" s="28" t="s">
        <v>37</v>
      </c>
      <c r="BS114" s="29"/>
      <c r="BT114" s="29"/>
      <c r="BU114" s="29"/>
      <c r="BV114" s="29"/>
      <c r="BW114" s="29"/>
      <c r="BX114" s="29"/>
      <c r="BY114" s="30"/>
      <c r="BZ114" s="28" t="s">
        <v>38</v>
      </c>
      <c r="CA114" s="29"/>
      <c r="CB114" s="29"/>
      <c r="CC114" s="29"/>
      <c r="CD114" s="29"/>
      <c r="CE114" s="29"/>
      <c r="CF114" s="29"/>
      <c r="CG114" s="30"/>
      <c r="CH114" s="28" t="s">
        <v>39</v>
      </c>
      <c r="CI114" s="29"/>
      <c r="CJ114" s="29"/>
      <c r="CK114" s="29"/>
      <c r="CL114" s="29"/>
      <c r="CM114" s="29"/>
      <c r="CN114" s="29"/>
      <c r="CO114" s="30"/>
      <c r="CP114" s="28" t="s">
        <v>40</v>
      </c>
      <c r="CQ114" s="29"/>
      <c r="CR114" s="29"/>
      <c r="CS114" s="29"/>
      <c r="CT114" s="29"/>
      <c r="CU114" s="29"/>
      <c r="CV114" s="29"/>
      <c r="CW114" s="30"/>
      <c r="CX114" s="28" t="s">
        <v>41</v>
      </c>
      <c r="CY114" s="29"/>
      <c r="CZ114" s="29"/>
      <c r="DA114" s="29"/>
      <c r="DB114" s="29"/>
      <c r="DC114" s="29"/>
      <c r="DD114" s="29"/>
      <c r="DE114" s="30"/>
      <c r="DF114" s="28" t="s">
        <v>42</v>
      </c>
      <c r="DG114" s="29"/>
      <c r="DH114" s="29"/>
      <c r="DI114" s="29"/>
      <c r="DJ114" s="29"/>
      <c r="DK114" s="29"/>
      <c r="DL114" s="29"/>
      <c r="DM114" s="30"/>
    </row>
    <row r="115" spans="1:117" ht="18.75" hidden="1">
      <c r="V115" s="28" t="s">
        <v>43</v>
      </c>
      <c r="W115" s="29"/>
      <c r="X115" s="29"/>
      <c r="Y115" s="30"/>
      <c r="Z115" s="28" t="s">
        <v>44</v>
      </c>
      <c r="AA115" s="29"/>
      <c r="AB115" s="29"/>
      <c r="AC115" s="30"/>
      <c r="AD115" s="28" t="s">
        <v>43</v>
      </c>
      <c r="AE115" s="29"/>
      <c r="AF115" s="29"/>
      <c r="AG115" s="30"/>
      <c r="AH115" s="28" t="s">
        <v>44</v>
      </c>
      <c r="AI115" s="29"/>
      <c r="AJ115" s="29"/>
      <c r="AK115" s="30"/>
      <c r="AL115" s="28" t="s">
        <v>43</v>
      </c>
      <c r="AM115" s="29"/>
      <c r="AN115" s="29"/>
      <c r="AO115" s="30"/>
      <c r="AP115" s="28" t="s">
        <v>44</v>
      </c>
      <c r="AQ115" s="29"/>
      <c r="AR115" s="29"/>
      <c r="AS115" s="30"/>
      <c r="AT115" s="28" t="s">
        <v>43</v>
      </c>
      <c r="AU115" s="29"/>
      <c r="AV115" s="29"/>
      <c r="AW115" s="30"/>
      <c r="AX115" s="28" t="s">
        <v>44</v>
      </c>
      <c r="AY115" s="29"/>
      <c r="AZ115" s="29"/>
      <c r="BA115" s="30"/>
      <c r="BB115" s="28" t="s">
        <v>43</v>
      </c>
      <c r="BC115" s="29"/>
      <c r="BD115" s="29"/>
      <c r="BE115" s="30"/>
      <c r="BF115" s="28" t="s">
        <v>44</v>
      </c>
      <c r="BG115" s="29"/>
      <c r="BH115" s="29"/>
      <c r="BI115" s="30"/>
      <c r="BJ115" s="28" t="s">
        <v>43</v>
      </c>
      <c r="BK115" s="29"/>
      <c r="BL115" s="29"/>
      <c r="BM115" s="30"/>
      <c r="BN115" s="28" t="s">
        <v>44</v>
      </c>
      <c r="BO115" s="29"/>
      <c r="BP115" s="29"/>
      <c r="BQ115" s="30"/>
      <c r="BR115" s="28" t="s">
        <v>43</v>
      </c>
      <c r="BS115" s="29"/>
      <c r="BT115" s="29"/>
      <c r="BU115" s="30"/>
      <c r="BV115" s="28" t="s">
        <v>44</v>
      </c>
      <c r="BW115" s="29"/>
      <c r="BX115" s="29"/>
      <c r="BY115" s="30"/>
      <c r="BZ115" s="28" t="s">
        <v>43</v>
      </c>
      <c r="CA115" s="29"/>
      <c r="CB115" s="29"/>
      <c r="CC115" s="30"/>
      <c r="CD115" s="28" t="s">
        <v>44</v>
      </c>
      <c r="CE115" s="29"/>
      <c r="CF115" s="29"/>
      <c r="CG115" s="30"/>
      <c r="CH115" s="28" t="s">
        <v>43</v>
      </c>
      <c r="CI115" s="29"/>
      <c r="CJ115" s="29"/>
      <c r="CK115" s="30"/>
      <c r="CL115" s="28" t="s">
        <v>44</v>
      </c>
      <c r="CM115" s="29"/>
      <c r="CN115" s="29"/>
      <c r="CO115" s="30"/>
      <c r="CP115" s="28" t="s">
        <v>43</v>
      </c>
      <c r="CQ115" s="29"/>
      <c r="CR115" s="29"/>
      <c r="CS115" s="30"/>
      <c r="CT115" s="28" t="s">
        <v>44</v>
      </c>
      <c r="CU115" s="29"/>
      <c r="CV115" s="29"/>
      <c r="CW115" s="30"/>
      <c r="CX115" s="28" t="s">
        <v>43</v>
      </c>
      <c r="CY115" s="29"/>
      <c r="CZ115" s="29"/>
      <c r="DA115" s="30"/>
      <c r="DB115" s="28" t="s">
        <v>44</v>
      </c>
      <c r="DC115" s="29"/>
      <c r="DD115" s="29"/>
      <c r="DE115" s="30"/>
      <c r="DF115" s="28" t="s">
        <v>43</v>
      </c>
      <c r="DG115" s="29"/>
      <c r="DH115" s="29"/>
      <c r="DI115" s="30"/>
      <c r="DJ115" s="28" t="s">
        <v>44</v>
      </c>
      <c r="DK115" s="29"/>
      <c r="DL115" s="29"/>
      <c r="DM115" s="30"/>
    </row>
    <row r="116" spans="1:117" ht="18.75" hidden="1">
      <c r="V116" s="3" t="s">
        <v>45</v>
      </c>
      <c r="W116" s="3" t="s">
        <v>46</v>
      </c>
      <c r="X116" s="3" t="s">
        <v>47</v>
      </c>
      <c r="Y116" s="3" t="s">
        <v>48</v>
      </c>
      <c r="Z116" s="3" t="s">
        <v>45</v>
      </c>
      <c r="AA116" s="3" t="s">
        <v>46</v>
      </c>
      <c r="AB116" s="3" t="s">
        <v>47</v>
      </c>
      <c r="AC116" s="3" t="s">
        <v>48</v>
      </c>
      <c r="AD116" s="3" t="s">
        <v>45</v>
      </c>
      <c r="AE116" s="3" t="s">
        <v>46</v>
      </c>
      <c r="AF116" s="3" t="s">
        <v>47</v>
      </c>
      <c r="AG116" s="3" t="s">
        <v>48</v>
      </c>
      <c r="AH116" s="3" t="s">
        <v>45</v>
      </c>
      <c r="AI116" s="3" t="s">
        <v>46</v>
      </c>
      <c r="AJ116" s="3" t="s">
        <v>47</v>
      </c>
      <c r="AK116" s="3" t="s">
        <v>48</v>
      </c>
      <c r="AL116" s="3" t="s">
        <v>45</v>
      </c>
      <c r="AM116" s="3" t="s">
        <v>46</v>
      </c>
      <c r="AN116" s="3" t="s">
        <v>47</v>
      </c>
      <c r="AO116" s="3" t="s">
        <v>48</v>
      </c>
      <c r="AP116" s="3" t="s">
        <v>45</v>
      </c>
      <c r="AQ116" s="3" t="s">
        <v>46</v>
      </c>
      <c r="AR116" s="3" t="s">
        <v>47</v>
      </c>
      <c r="AS116" s="3" t="s">
        <v>48</v>
      </c>
      <c r="AT116" s="3" t="s">
        <v>45</v>
      </c>
      <c r="AU116" s="3" t="s">
        <v>46</v>
      </c>
      <c r="AV116" s="3" t="s">
        <v>47</v>
      </c>
      <c r="AW116" s="3" t="s">
        <v>48</v>
      </c>
      <c r="AX116" s="3" t="s">
        <v>45</v>
      </c>
      <c r="AY116" s="3" t="s">
        <v>46</v>
      </c>
      <c r="AZ116" s="3" t="s">
        <v>47</v>
      </c>
      <c r="BA116" s="3" t="s">
        <v>48</v>
      </c>
      <c r="BB116" s="3" t="s">
        <v>45</v>
      </c>
      <c r="BC116" s="3" t="s">
        <v>46</v>
      </c>
      <c r="BD116" s="3" t="s">
        <v>47</v>
      </c>
      <c r="BE116" s="3" t="s">
        <v>48</v>
      </c>
      <c r="BF116" s="3" t="s">
        <v>45</v>
      </c>
      <c r="BG116" s="3" t="s">
        <v>46</v>
      </c>
      <c r="BH116" s="3" t="s">
        <v>47</v>
      </c>
      <c r="BI116" s="3" t="s">
        <v>48</v>
      </c>
      <c r="BJ116" s="3" t="s">
        <v>45</v>
      </c>
      <c r="BK116" s="3" t="s">
        <v>46</v>
      </c>
      <c r="BL116" s="3" t="s">
        <v>47</v>
      </c>
      <c r="BM116" s="3" t="s">
        <v>48</v>
      </c>
      <c r="BN116" s="3" t="s">
        <v>45</v>
      </c>
      <c r="BO116" s="3" t="s">
        <v>46</v>
      </c>
      <c r="BP116" s="3" t="s">
        <v>47</v>
      </c>
      <c r="BQ116" s="3" t="s">
        <v>48</v>
      </c>
      <c r="BR116" s="3" t="s">
        <v>45</v>
      </c>
      <c r="BS116" s="3" t="s">
        <v>46</v>
      </c>
      <c r="BT116" s="3" t="s">
        <v>47</v>
      </c>
      <c r="BU116" s="3" t="s">
        <v>48</v>
      </c>
      <c r="BV116" s="3" t="s">
        <v>45</v>
      </c>
      <c r="BW116" s="3" t="s">
        <v>46</v>
      </c>
      <c r="BX116" s="3" t="s">
        <v>47</v>
      </c>
      <c r="BY116" s="3" t="s">
        <v>48</v>
      </c>
      <c r="BZ116" s="3" t="s">
        <v>45</v>
      </c>
      <c r="CA116" s="3" t="s">
        <v>46</v>
      </c>
      <c r="CB116" s="3" t="s">
        <v>47</v>
      </c>
      <c r="CC116" s="3" t="s">
        <v>48</v>
      </c>
      <c r="CD116" s="3" t="s">
        <v>45</v>
      </c>
      <c r="CE116" s="3" t="s">
        <v>46</v>
      </c>
      <c r="CF116" s="3" t="s">
        <v>47</v>
      </c>
      <c r="CG116" s="3" t="s">
        <v>48</v>
      </c>
      <c r="CH116" s="3" t="s">
        <v>45</v>
      </c>
      <c r="CI116" s="3" t="s">
        <v>46</v>
      </c>
      <c r="CJ116" s="3" t="s">
        <v>47</v>
      </c>
      <c r="CK116" s="3" t="s">
        <v>48</v>
      </c>
      <c r="CL116" s="3" t="s">
        <v>45</v>
      </c>
      <c r="CM116" s="3" t="s">
        <v>46</v>
      </c>
      <c r="CN116" s="3" t="s">
        <v>47</v>
      </c>
      <c r="CO116" s="3" t="s">
        <v>48</v>
      </c>
      <c r="CP116" s="3" t="s">
        <v>45</v>
      </c>
      <c r="CQ116" s="3" t="s">
        <v>46</v>
      </c>
      <c r="CR116" s="3" t="s">
        <v>47</v>
      </c>
      <c r="CS116" s="3" t="s">
        <v>48</v>
      </c>
      <c r="CT116" s="3" t="s">
        <v>45</v>
      </c>
      <c r="CU116" s="3" t="s">
        <v>46</v>
      </c>
      <c r="CV116" s="3" t="s">
        <v>47</v>
      </c>
      <c r="CW116" s="3" t="s">
        <v>48</v>
      </c>
      <c r="CX116" s="3" t="s">
        <v>45</v>
      </c>
      <c r="CY116" s="3" t="s">
        <v>46</v>
      </c>
      <c r="CZ116" s="3" t="s">
        <v>47</v>
      </c>
      <c r="DA116" s="3" t="s">
        <v>48</v>
      </c>
      <c r="DB116" s="3" t="s">
        <v>45</v>
      </c>
      <c r="DC116" s="3" t="s">
        <v>46</v>
      </c>
      <c r="DD116" s="3" t="s">
        <v>47</v>
      </c>
      <c r="DE116" s="3" t="s">
        <v>48</v>
      </c>
      <c r="DF116" s="3" t="s">
        <v>45</v>
      </c>
      <c r="DG116" s="3" t="s">
        <v>46</v>
      </c>
      <c r="DH116" s="3" t="s">
        <v>47</v>
      </c>
      <c r="DI116" s="3" t="s">
        <v>48</v>
      </c>
      <c r="DJ116" s="3" t="s">
        <v>45</v>
      </c>
      <c r="DK116" s="3" t="s">
        <v>46</v>
      </c>
      <c r="DL116" s="3" t="s">
        <v>47</v>
      </c>
      <c r="DM116" s="3" t="s">
        <v>48</v>
      </c>
    </row>
    <row r="117" spans="1:117" ht="18.75" hidden="1">
      <c r="T117" s="3" t="s">
        <v>51</v>
      </c>
      <c r="U117" s="3" t="s">
        <v>52</v>
      </c>
      <c r="AD117" s="5">
        <f t="shared" ref="AD117:BI117" si="63">SUMIFS(AD$1:AD$116,$U$1:$U$116,"ЗАГР",$T$1:$T$116,"20000101",$S$1:$S$116,"Р")</f>
        <v>181.15</v>
      </c>
      <c r="AE117" s="5">
        <f t="shared" si="63"/>
        <v>0</v>
      </c>
      <c r="AF117" s="5">
        <f t="shared" si="63"/>
        <v>0</v>
      </c>
      <c r="AG117" s="5">
        <f t="shared" si="63"/>
        <v>0</v>
      </c>
      <c r="AH117" s="5">
        <f t="shared" si="63"/>
        <v>0</v>
      </c>
      <c r="AI117" s="5">
        <f t="shared" si="63"/>
        <v>0</v>
      </c>
      <c r="AJ117" s="5">
        <f t="shared" si="63"/>
        <v>0</v>
      </c>
      <c r="AK117" s="5">
        <f t="shared" si="63"/>
        <v>0</v>
      </c>
      <c r="AL117" s="5">
        <f t="shared" si="63"/>
        <v>10.931000000000001</v>
      </c>
      <c r="AM117" s="5">
        <f t="shared" si="63"/>
        <v>0</v>
      </c>
      <c r="AN117" s="5">
        <f t="shared" si="63"/>
        <v>0</v>
      </c>
      <c r="AO117" s="5">
        <f t="shared" si="63"/>
        <v>0</v>
      </c>
      <c r="AP117" s="5">
        <f t="shared" si="63"/>
        <v>0</v>
      </c>
      <c r="AQ117" s="5">
        <f t="shared" si="63"/>
        <v>0</v>
      </c>
      <c r="AR117" s="5">
        <f t="shared" si="63"/>
        <v>0</v>
      </c>
      <c r="AS117" s="5">
        <f t="shared" si="63"/>
        <v>0</v>
      </c>
      <c r="AT117" s="5">
        <f t="shared" si="63"/>
        <v>3.9600000000000004</v>
      </c>
      <c r="AU117" s="5">
        <f t="shared" si="63"/>
        <v>0</v>
      </c>
      <c r="AV117" s="5">
        <f t="shared" si="63"/>
        <v>0</v>
      </c>
      <c r="AW117" s="5">
        <f t="shared" si="63"/>
        <v>0</v>
      </c>
      <c r="AX117" s="5">
        <f t="shared" si="63"/>
        <v>0</v>
      </c>
      <c r="AY117" s="5">
        <f t="shared" si="63"/>
        <v>0</v>
      </c>
      <c r="AZ117" s="5">
        <f t="shared" si="63"/>
        <v>0</v>
      </c>
      <c r="BA117" s="5">
        <f t="shared" si="63"/>
        <v>0</v>
      </c>
      <c r="BB117" s="5">
        <f t="shared" si="63"/>
        <v>3.5419999999999998</v>
      </c>
      <c r="BC117" s="5">
        <f t="shared" si="63"/>
        <v>0</v>
      </c>
      <c r="BD117" s="5">
        <f t="shared" si="63"/>
        <v>0</v>
      </c>
      <c r="BE117" s="5">
        <f t="shared" si="63"/>
        <v>0</v>
      </c>
      <c r="BF117" s="5">
        <f t="shared" si="63"/>
        <v>0</v>
      </c>
      <c r="BG117" s="5">
        <f t="shared" si="63"/>
        <v>0</v>
      </c>
      <c r="BH117" s="5">
        <f t="shared" si="63"/>
        <v>0</v>
      </c>
      <c r="BI117" s="5">
        <f t="shared" si="63"/>
        <v>0</v>
      </c>
      <c r="BJ117" s="5">
        <f t="shared" ref="BJ117:CO117" si="64">SUMIFS(BJ$1:BJ$116,$U$1:$U$116,"ЗАГР",$T$1:$T$116,"20000101",$S$1:$S$116,"Р")</f>
        <v>0.41800000000000004</v>
      </c>
      <c r="BK117" s="5">
        <f t="shared" si="64"/>
        <v>0</v>
      </c>
      <c r="BL117" s="5">
        <f t="shared" si="64"/>
        <v>0</v>
      </c>
      <c r="BM117" s="5">
        <f t="shared" si="64"/>
        <v>0</v>
      </c>
      <c r="BN117" s="5">
        <f t="shared" si="64"/>
        <v>0</v>
      </c>
      <c r="BO117" s="5">
        <f t="shared" si="64"/>
        <v>0</v>
      </c>
      <c r="BP117" s="5">
        <f t="shared" si="64"/>
        <v>0</v>
      </c>
      <c r="BQ117" s="5">
        <f t="shared" si="64"/>
        <v>0</v>
      </c>
      <c r="BR117" s="5">
        <f t="shared" si="64"/>
        <v>166.25899999999999</v>
      </c>
      <c r="BS117" s="5">
        <f t="shared" si="64"/>
        <v>0</v>
      </c>
      <c r="BT117" s="5">
        <f t="shared" si="64"/>
        <v>0</v>
      </c>
      <c r="BU117" s="5">
        <f t="shared" si="64"/>
        <v>0</v>
      </c>
      <c r="BV117" s="5">
        <f t="shared" si="64"/>
        <v>0</v>
      </c>
      <c r="BW117" s="5">
        <f t="shared" si="64"/>
        <v>0</v>
      </c>
      <c r="BX117" s="5">
        <f t="shared" si="64"/>
        <v>0</v>
      </c>
      <c r="BY117" s="5">
        <f t="shared" si="64"/>
        <v>0</v>
      </c>
      <c r="BZ117" s="5">
        <f t="shared" si="64"/>
        <v>0</v>
      </c>
      <c r="CA117" s="5">
        <f t="shared" si="64"/>
        <v>0</v>
      </c>
      <c r="CB117" s="5">
        <f t="shared" si="64"/>
        <v>0</v>
      </c>
      <c r="CC117" s="5">
        <f t="shared" si="64"/>
        <v>0</v>
      </c>
      <c r="CD117" s="5">
        <f t="shared" si="64"/>
        <v>0</v>
      </c>
      <c r="CE117" s="5">
        <f t="shared" si="64"/>
        <v>0</v>
      </c>
      <c r="CF117" s="5">
        <f t="shared" si="64"/>
        <v>0</v>
      </c>
      <c r="CG117" s="5">
        <f t="shared" si="64"/>
        <v>0</v>
      </c>
      <c r="CH117" s="5">
        <f t="shared" si="64"/>
        <v>1.284</v>
      </c>
      <c r="CI117" s="5">
        <f t="shared" si="64"/>
        <v>0</v>
      </c>
      <c r="CJ117" s="5">
        <f t="shared" si="64"/>
        <v>0</v>
      </c>
      <c r="CK117" s="5">
        <f t="shared" si="64"/>
        <v>0</v>
      </c>
      <c r="CL117" s="5">
        <f t="shared" si="64"/>
        <v>0</v>
      </c>
      <c r="CM117" s="5">
        <f t="shared" si="64"/>
        <v>0</v>
      </c>
      <c r="CN117" s="5">
        <f t="shared" si="64"/>
        <v>0</v>
      </c>
      <c r="CO117" s="5">
        <f t="shared" si="64"/>
        <v>0</v>
      </c>
      <c r="CP117" s="5">
        <f t="shared" ref="CP117:DM117" si="65">SUMIFS(CP$1:CP$116,$U$1:$U$116,"ЗАГР",$T$1:$T$116,"20000101",$S$1:$S$116,"Р")</f>
        <v>3.6000000000000004E-2</v>
      </c>
      <c r="CQ117" s="5">
        <f t="shared" si="65"/>
        <v>0</v>
      </c>
      <c r="CR117" s="5">
        <f t="shared" si="65"/>
        <v>0</v>
      </c>
      <c r="CS117" s="5">
        <f t="shared" si="65"/>
        <v>0</v>
      </c>
      <c r="CT117" s="5">
        <f t="shared" si="65"/>
        <v>0</v>
      </c>
      <c r="CU117" s="5">
        <f t="shared" si="65"/>
        <v>0</v>
      </c>
      <c r="CV117" s="5">
        <f t="shared" si="65"/>
        <v>0</v>
      </c>
      <c r="CW117" s="5">
        <f t="shared" si="65"/>
        <v>0</v>
      </c>
      <c r="CX117" s="5">
        <f t="shared" si="65"/>
        <v>11.349</v>
      </c>
      <c r="CY117" s="5">
        <f t="shared" si="65"/>
        <v>0</v>
      </c>
      <c r="CZ117" s="5">
        <f t="shared" si="65"/>
        <v>0</v>
      </c>
      <c r="DA117" s="5">
        <f t="shared" si="65"/>
        <v>0</v>
      </c>
      <c r="DB117" s="5">
        <f t="shared" si="65"/>
        <v>0</v>
      </c>
      <c r="DC117" s="5">
        <f t="shared" si="65"/>
        <v>0</v>
      </c>
      <c r="DD117" s="5">
        <f t="shared" si="65"/>
        <v>0</v>
      </c>
      <c r="DE117" s="5">
        <f t="shared" si="65"/>
        <v>0</v>
      </c>
      <c r="DF117" s="5">
        <f t="shared" si="65"/>
        <v>0</v>
      </c>
      <c r="DG117" s="5">
        <f t="shared" si="65"/>
        <v>0</v>
      </c>
      <c r="DH117" s="5">
        <f t="shared" si="65"/>
        <v>0</v>
      </c>
      <c r="DI117" s="5">
        <f t="shared" si="65"/>
        <v>0</v>
      </c>
      <c r="DJ117" s="5">
        <f t="shared" si="65"/>
        <v>0</v>
      </c>
      <c r="DK117" s="5">
        <f t="shared" si="65"/>
        <v>0</v>
      </c>
      <c r="DL117" s="5">
        <f t="shared" si="65"/>
        <v>0</v>
      </c>
      <c r="DM117" s="5">
        <f t="shared" si="65"/>
        <v>0</v>
      </c>
    </row>
    <row r="118" spans="1:117" ht="18.75" hidden="1">
      <c r="T118" s="3" t="s">
        <v>53</v>
      </c>
      <c r="U118" s="3" t="s">
        <v>54</v>
      </c>
      <c r="V118" s="5">
        <f t="shared" ref="V118:BA118" si="66">SUMIFS(V$1:V$116,$U$1:$U$116,"ИНД00",$T$1:$T$116,"20220801",$S$1:$S$116,"Р")</f>
        <v>1530.3141499999999</v>
      </c>
      <c r="W118" s="5">
        <f t="shared" si="66"/>
        <v>0</v>
      </c>
      <c r="X118" s="5">
        <f t="shared" si="66"/>
        <v>0</v>
      </c>
      <c r="Y118" s="5">
        <f t="shared" si="66"/>
        <v>0</v>
      </c>
      <c r="Z118" s="5">
        <f t="shared" si="66"/>
        <v>0</v>
      </c>
      <c r="AA118" s="5">
        <f t="shared" si="66"/>
        <v>0</v>
      </c>
      <c r="AB118" s="5">
        <f t="shared" si="66"/>
        <v>0</v>
      </c>
      <c r="AC118" s="5">
        <f t="shared" si="66"/>
        <v>0</v>
      </c>
      <c r="AD118" s="5">
        <f t="shared" si="66"/>
        <v>1530.3141499999999</v>
      </c>
      <c r="AE118" s="5">
        <f t="shared" si="66"/>
        <v>0</v>
      </c>
      <c r="AF118" s="5">
        <f t="shared" si="66"/>
        <v>0</v>
      </c>
      <c r="AG118" s="5">
        <f t="shared" si="66"/>
        <v>0</v>
      </c>
      <c r="AH118" s="5">
        <f t="shared" si="66"/>
        <v>0</v>
      </c>
      <c r="AI118" s="5">
        <f t="shared" si="66"/>
        <v>0</v>
      </c>
      <c r="AJ118" s="5">
        <f t="shared" si="66"/>
        <v>0</v>
      </c>
      <c r="AK118" s="5">
        <f t="shared" si="66"/>
        <v>0</v>
      </c>
      <c r="AL118" s="5">
        <f t="shared" si="66"/>
        <v>337.54928000000001</v>
      </c>
      <c r="AM118" s="5">
        <f t="shared" si="66"/>
        <v>0</v>
      </c>
      <c r="AN118" s="5">
        <f t="shared" si="66"/>
        <v>0</v>
      </c>
      <c r="AO118" s="5">
        <f t="shared" si="66"/>
        <v>0</v>
      </c>
      <c r="AP118" s="5">
        <f t="shared" si="66"/>
        <v>0</v>
      </c>
      <c r="AQ118" s="5">
        <f t="shared" si="66"/>
        <v>0</v>
      </c>
      <c r="AR118" s="5">
        <f t="shared" si="66"/>
        <v>0</v>
      </c>
      <c r="AS118" s="5">
        <f t="shared" si="66"/>
        <v>0</v>
      </c>
      <c r="AT118" s="5">
        <f t="shared" si="66"/>
        <v>40.590000000000003</v>
      </c>
      <c r="AU118" s="5">
        <f t="shared" si="66"/>
        <v>0</v>
      </c>
      <c r="AV118" s="5">
        <f t="shared" si="66"/>
        <v>0</v>
      </c>
      <c r="AW118" s="5">
        <f t="shared" si="66"/>
        <v>0</v>
      </c>
      <c r="AX118" s="5">
        <f t="shared" si="66"/>
        <v>0</v>
      </c>
      <c r="AY118" s="5">
        <f t="shared" si="66"/>
        <v>0</v>
      </c>
      <c r="AZ118" s="5">
        <f t="shared" si="66"/>
        <v>0</v>
      </c>
      <c r="BA118" s="5">
        <f t="shared" si="66"/>
        <v>0</v>
      </c>
      <c r="BB118" s="5">
        <f t="shared" ref="BB118:CG118" si="67">SUMIFS(BB$1:BB$116,$U$1:$U$116,"ИНД00",$T$1:$T$116,"20220801",$S$1:$S$116,"Р")</f>
        <v>27.68216</v>
      </c>
      <c r="BC118" s="5">
        <f t="shared" si="67"/>
        <v>0</v>
      </c>
      <c r="BD118" s="5">
        <f t="shared" si="67"/>
        <v>0</v>
      </c>
      <c r="BE118" s="5">
        <f t="shared" si="67"/>
        <v>0</v>
      </c>
      <c r="BF118" s="5">
        <f t="shared" si="67"/>
        <v>0</v>
      </c>
      <c r="BG118" s="5">
        <f t="shared" si="67"/>
        <v>0</v>
      </c>
      <c r="BH118" s="5">
        <f t="shared" si="67"/>
        <v>0</v>
      </c>
      <c r="BI118" s="5">
        <f t="shared" si="67"/>
        <v>0</v>
      </c>
      <c r="BJ118" s="5">
        <f t="shared" si="67"/>
        <v>12.90784</v>
      </c>
      <c r="BK118" s="5">
        <f t="shared" si="67"/>
        <v>0</v>
      </c>
      <c r="BL118" s="5">
        <f t="shared" si="67"/>
        <v>0</v>
      </c>
      <c r="BM118" s="5">
        <f t="shared" si="67"/>
        <v>0</v>
      </c>
      <c r="BN118" s="5">
        <f t="shared" si="67"/>
        <v>0</v>
      </c>
      <c r="BO118" s="5">
        <f t="shared" si="67"/>
        <v>0</v>
      </c>
      <c r="BP118" s="5">
        <f t="shared" si="67"/>
        <v>0</v>
      </c>
      <c r="BQ118" s="5">
        <f t="shared" si="67"/>
        <v>0</v>
      </c>
      <c r="BR118" s="5">
        <f t="shared" si="67"/>
        <v>1152.1748699999998</v>
      </c>
      <c r="BS118" s="5">
        <f t="shared" si="67"/>
        <v>0</v>
      </c>
      <c r="BT118" s="5">
        <f t="shared" si="67"/>
        <v>0</v>
      </c>
      <c r="BU118" s="5">
        <f t="shared" si="67"/>
        <v>0</v>
      </c>
      <c r="BV118" s="5">
        <f t="shared" si="67"/>
        <v>0</v>
      </c>
      <c r="BW118" s="5">
        <f t="shared" si="67"/>
        <v>0</v>
      </c>
      <c r="BX118" s="5">
        <f t="shared" si="67"/>
        <v>0</v>
      </c>
      <c r="BY118" s="5">
        <f t="shared" si="67"/>
        <v>0</v>
      </c>
      <c r="BZ118" s="5">
        <f t="shared" si="67"/>
        <v>0</v>
      </c>
      <c r="CA118" s="5">
        <f t="shared" si="67"/>
        <v>0</v>
      </c>
      <c r="CB118" s="5">
        <f t="shared" si="67"/>
        <v>0</v>
      </c>
      <c r="CC118" s="5">
        <f t="shared" si="67"/>
        <v>0</v>
      </c>
      <c r="CD118" s="5">
        <f t="shared" si="67"/>
        <v>0</v>
      </c>
      <c r="CE118" s="5">
        <f t="shared" si="67"/>
        <v>0</v>
      </c>
      <c r="CF118" s="5">
        <f t="shared" si="67"/>
        <v>0</v>
      </c>
      <c r="CG118" s="5">
        <f t="shared" si="67"/>
        <v>0</v>
      </c>
      <c r="CH118" s="5">
        <f t="shared" ref="CH118:DM118" si="68">SUMIFS(CH$1:CH$116,$U$1:$U$116,"ИНД00",$T$1:$T$116,"20220801",$S$1:$S$116,"Р")</f>
        <v>0</v>
      </c>
      <c r="CI118" s="5">
        <f t="shared" si="68"/>
        <v>0</v>
      </c>
      <c r="CJ118" s="5">
        <f t="shared" si="68"/>
        <v>0</v>
      </c>
      <c r="CK118" s="5">
        <f t="shared" si="68"/>
        <v>0</v>
      </c>
      <c r="CL118" s="5">
        <f t="shared" si="68"/>
        <v>0</v>
      </c>
      <c r="CM118" s="5">
        <f t="shared" si="68"/>
        <v>0</v>
      </c>
      <c r="CN118" s="5">
        <f t="shared" si="68"/>
        <v>0</v>
      </c>
      <c r="CO118" s="5">
        <f t="shared" si="68"/>
        <v>0</v>
      </c>
      <c r="CP118" s="5">
        <f t="shared" si="68"/>
        <v>0</v>
      </c>
      <c r="CQ118" s="5">
        <f t="shared" si="68"/>
        <v>0</v>
      </c>
      <c r="CR118" s="5">
        <f t="shared" si="68"/>
        <v>0</v>
      </c>
      <c r="CS118" s="5">
        <f t="shared" si="68"/>
        <v>0</v>
      </c>
      <c r="CT118" s="5">
        <f t="shared" si="68"/>
        <v>0</v>
      </c>
      <c r="CU118" s="5">
        <f t="shared" si="68"/>
        <v>0</v>
      </c>
      <c r="CV118" s="5">
        <f t="shared" si="68"/>
        <v>0</v>
      </c>
      <c r="CW118" s="5">
        <f t="shared" si="68"/>
        <v>0</v>
      </c>
      <c r="CX118" s="5">
        <f t="shared" si="68"/>
        <v>350.45712000000003</v>
      </c>
      <c r="CY118" s="5">
        <f t="shared" si="68"/>
        <v>0</v>
      </c>
      <c r="CZ118" s="5">
        <f t="shared" si="68"/>
        <v>0</v>
      </c>
      <c r="DA118" s="5">
        <f t="shared" si="68"/>
        <v>0</v>
      </c>
      <c r="DB118" s="5">
        <f t="shared" si="68"/>
        <v>0</v>
      </c>
      <c r="DC118" s="5">
        <f t="shared" si="68"/>
        <v>0</v>
      </c>
      <c r="DD118" s="5">
        <f t="shared" si="68"/>
        <v>0</v>
      </c>
      <c r="DE118" s="5">
        <f t="shared" si="68"/>
        <v>0</v>
      </c>
      <c r="DF118" s="5">
        <f t="shared" si="68"/>
        <v>0</v>
      </c>
      <c r="DG118" s="5">
        <f t="shared" si="68"/>
        <v>0</v>
      </c>
      <c r="DH118" s="5">
        <f t="shared" si="68"/>
        <v>0</v>
      </c>
      <c r="DI118" s="5">
        <f t="shared" si="68"/>
        <v>0</v>
      </c>
      <c r="DJ118" s="5">
        <f t="shared" si="68"/>
        <v>0</v>
      </c>
      <c r="DK118" s="5">
        <f t="shared" si="68"/>
        <v>0</v>
      </c>
      <c r="DL118" s="5">
        <f t="shared" si="68"/>
        <v>0</v>
      </c>
      <c r="DM118" s="5">
        <f t="shared" si="68"/>
        <v>0</v>
      </c>
    </row>
    <row r="119" spans="1:117" ht="18.75" hidden="1">
      <c r="T119" s="3" t="s">
        <v>53</v>
      </c>
      <c r="U119" s="3" t="s">
        <v>98</v>
      </c>
      <c r="AD119" s="5">
        <f t="shared" ref="AD119:BI119" si="69">SUMIFS(AD$1:AD$116,$U$1:$U$116,"ВС'ИНД00",$T$1:$T$116,"20220801",$S$1:$S$116,"Р")</f>
        <v>1711.4641499999998</v>
      </c>
      <c r="AE119" s="5">
        <f t="shared" si="69"/>
        <v>0</v>
      </c>
      <c r="AF119" s="5">
        <f t="shared" si="69"/>
        <v>0</v>
      </c>
      <c r="AG119" s="5">
        <f t="shared" si="69"/>
        <v>0</v>
      </c>
      <c r="AH119" s="5">
        <f t="shared" si="69"/>
        <v>0</v>
      </c>
      <c r="AI119" s="5">
        <f t="shared" si="69"/>
        <v>0</v>
      </c>
      <c r="AJ119" s="5">
        <f t="shared" si="69"/>
        <v>0</v>
      </c>
      <c r="AK119" s="5">
        <f t="shared" si="69"/>
        <v>0</v>
      </c>
      <c r="AL119" s="5">
        <f t="shared" si="69"/>
        <v>348.48027999999999</v>
      </c>
      <c r="AM119" s="5">
        <f t="shared" si="69"/>
        <v>0</v>
      </c>
      <c r="AN119" s="5">
        <f t="shared" si="69"/>
        <v>0</v>
      </c>
      <c r="AO119" s="5">
        <f t="shared" si="69"/>
        <v>0</v>
      </c>
      <c r="AP119" s="5">
        <f t="shared" si="69"/>
        <v>0</v>
      </c>
      <c r="AQ119" s="5">
        <f t="shared" si="69"/>
        <v>0</v>
      </c>
      <c r="AR119" s="5">
        <f t="shared" si="69"/>
        <v>0</v>
      </c>
      <c r="AS119" s="5">
        <f t="shared" si="69"/>
        <v>0</v>
      </c>
      <c r="AT119" s="5">
        <f t="shared" si="69"/>
        <v>44.550000000000004</v>
      </c>
      <c r="AU119" s="5">
        <f t="shared" si="69"/>
        <v>0</v>
      </c>
      <c r="AV119" s="5">
        <f t="shared" si="69"/>
        <v>0</v>
      </c>
      <c r="AW119" s="5">
        <f t="shared" si="69"/>
        <v>0</v>
      </c>
      <c r="AX119" s="5">
        <f t="shared" si="69"/>
        <v>0</v>
      </c>
      <c r="AY119" s="5">
        <f t="shared" si="69"/>
        <v>0</v>
      </c>
      <c r="AZ119" s="5">
        <f t="shared" si="69"/>
        <v>0</v>
      </c>
      <c r="BA119" s="5">
        <f t="shared" si="69"/>
        <v>0</v>
      </c>
      <c r="BB119" s="5">
        <f t="shared" si="69"/>
        <v>31.224160000000001</v>
      </c>
      <c r="BC119" s="5">
        <f t="shared" si="69"/>
        <v>0</v>
      </c>
      <c r="BD119" s="5">
        <f t="shared" si="69"/>
        <v>0</v>
      </c>
      <c r="BE119" s="5">
        <f t="shared" si="69"/>
        <v>0</v>
      </c>
      <c r="BF119" s="5">
        <f t="shared" si="69"/>
        <v>0</v>
      </c>
      <c r="BG119" s="5">
        <f t="shared" si="69"/>
        <v>0</v>
      </c>
      <c r="BH119" s="5">
        <f t="shared" si="69"/>
        <v>0</v>
      </c>
      <c r="BI119" s="5">
        <f t="shared" si="69"/>
        <v>0</v>
      </c>
      <c r="BJ119" s="5">
        <f t="shared" ref="BJ119:CO119" si="70">SUMIFS(BJ$1:BJ$116,$U$1:$U$116,"ВС'ИНД00",$T$1:$T$116,"20220801",$S$1:$S$116,"Р")</f>
        <v>13.325839999999999</v>
      </c>
      <c r="BK119" s="5">
        <f t="shared" si="70"/>
        <v>0</v>
      </c>
      <c r="BL119" s="5">
        <f t="shared" si="70"/>
        <v>0</v>
      </c>
      <c r="BM119" s="5">
        <f t="shared" si="70"/>
        <v>0</v>
      </c>
      <c r="BN119" s="5">
        <f t="shared" si="70"/>
        <v>0</v>
      </c>
      <c r="BO119" s="5">
        <f t="shared" si="70"/>
        <v>0</v>
      </c>
      <c r="BP119" s="5">
        <f t="shared" si="70"/>
        <v>0</v>
      </c>
      <c r="BQ119" s="5">
        <f t="shared" si="70"/>
        <v>0</v>
      </c>
      <c r="BR119" s="5">
        <f t="shared" si="70"/>
        <v>1318.4338699999998</v>
      </c>
      <c r="BS119" s="5">
        <f t="shared" si="70"/>
        <v>0</v>
      </c>
      <c r="BT119" s="5">
        <f t="shared" si="70"/>
        <v>0</v>
      </c>
      <c r="BU119" s="5">
        <f t="shared" si="70"/>
        <v>0</v>
      </c>
      <c r="BV119" s="5">
        <f t="shared" si="70"/>
        <v>0</v>
      </c>
      <c r="BW119" s="5">
        <f t="shared" si="70"/>
        <v>0</v>
      </c>
      <c r="BX119" s="5">
        <f t="shared" si="70"/>
        <v>0</v>
      </c>
      <c r="BY119" s="5">
        <f t="shared" si="70"/>
        <v>0</v>
      </c>
      <c r="BZ119" s="5">
        <f t="shared" si="70"/>
        <v>0</v>
      </c>
      <c r="CA119" s="5">
        <f t="shared" si="70"/>
        <v>0</v>
      </c>
      <c r="CB119" s="5">
        <f t="shared" si="70"/>
        <v>0</v>
      </c>
      <c r="CC119" s="5">
        <f t="shared" si="70"/>
        <v>0</v>
      </c>
      <c r="CD119" s="5">
        <f t="shared" si="70"/>
        <v>0</v>
      </c>
      <c r="CE119" s="5">
        <f t="shared" si="70"/>
        <v>0</v>
      </c>
      <c r="CF119" s="5">
        <f t="shared" si="70"/>
        <v>0</v>
      </c>
      <c r="CG119" s="5">
        <f t="shared" si="70"/>
        <v>0</v>
      </c>
      <c r="CH119" s="5">
        <f t="shared" si="70"/>
        <v>1.284</v>
      </c>
      <c r="CI119" s="5">
        <f t="shared" si="70"/>
        <v>0</v>
      </c>
      <c r="CJ119" s="5">
        <f t="shared" si="70"/>
        <v>0</v>
      </c>
      <c r="CK119" s="5">
        <f t="shared" si="70"/>
        <v>0</v>
      </c>
      <c r="CL119" s="5">
        <f t="shared" si="70"/>
        <v>0</v>
      </c>
      <c r="CM119" s="5">
        <f t="shared" si="70"/>
        <v>0</v>
      </c>
      <c r="CN119" s="5">
        <f t="shared" si="70"/>
        <v>0</v>
      </c>
      <c r="CO119" s="5">
        <f t="shared" si="70"/>
        <v>0</v>
      </c>
      <c r="CP119" s="5">
        <f t="shared" ref="CP119:DM119" si="71">SUMIFS(CP$1:CP$116,$U$1:$U$116,"ВС'ИНД00",$T$1:$T$116,"20220801",$S$1:$S$116,"Р")</f>
        <v>3.6000000000000004E-2</v>
      </c>
      <c r="CQ119" s="5">
        <f t="shared" si="71"/>
        <v>0</v>
      </c>
      <c r="CR119" s="5">
        <f t="shared" si="71"/>
        <v>0</v>
      </c>
      <c r="CS119" s="5">
        <f t="shared" si="71"/>
        <v>0</v>
      </c>
      <c r="CT119" s="5">
        <f t="shared" si="71"/>
        <v>0</v>
      </c>
      <c r="CU119" s="5">
        <f t="shared" si="71"/>
        <v>0</v>
      </c>
      <c r="CV119" s="5">
        <f t="shared" si="71"/>
        <v>0</v>
      </c>
      <c r="CW119" s="5">
        <f t="shared" si="71"/>
        <v>0</v>
      </c>
      <c r="CX119" s="5">
        <f t="shared" si="71"/>
        <v>361.80612000000008</v>
      </c>
      <c r="CY119" s="5">
        <f t="shared" si="71"/>
        <v>0</v>
      </c>
      <c r="CZ119" s="5">
        <f t="shared" si="71"/>
        <v>0</v>
      </c>
      <c r="DA119" s="5">
        <f t="shared" si="71"/>
        <v>0</v>
      </c>
      <c r="DB119" s="5">
        <f t="shared" si="71"/>
        <v>0</v>
      </c>
      <c r="DC119" s="5">
        <f t="shared" si="71"/>
        <v>0</v>
      </c>
      <c r="DD119" s="5">
        <f t="shared" si="71"/>
        <v>0</v>
      </c>
      <c r="DE119" s="5">
        <f t="shared" si="71"/>
        <v>0</v>
      </c>
      <c r="DF119" s="5">
        <f t="shared" si="71"/>
        <v>0</v>
      </c>
      <c r="DG119" s="5">
        <f t="shared" si="71"/>
        <v>0</v>
      </c>
      <c r="DH119" s="5">
        <f t="shared" si="71"/>
        <v>0</v>
      </c>
      <c r="DI119" s="5">
        <f t="shared" si="71"/>
        <v>0</v>
      </c>
      <c r="DJ119" s="5">
        <f t="shared" si="71"/>
        <v>0</v>
      </c>
      <c r="DK119" s="5">
        <f t="shared" si="71"/>
        <v>0</v>
      </c>
      <c r="DL119" s="5">
        <f t="shared" si="71"/>
        <v>0</v>
      </c>
      <c r="DM119" s="5">
        <f t="shared" si="71"/>
        <v>0</v>
      </c>
    </row>
    <row r="120" spans="1:117" ht="18.75" hidden="1">
      <c r="T120" s="3" t="s">
        <v>53</v>
      </c>
      <c r="U120" s="3" t="s">
        <v>56</v>
      </c>
      <c r="V120" s="5">
        <f t="shared" ref="V120:BA120" si="72">SUMIFS(V$1:V$116,$U$1:$U$116,"НР",$T$1:$T$116,"20220801",$S$1:$S$116,"Р")</f>
        <v>372.66030360000008</v>
      </c>
      <c r="W120" s="5">
        <f t="shared" si="72"/>
        <v>0</v>
      </c>
      <c r="X120" s="5">
        <f t="shared" si="72"/>
        <v>0</v>
      </c>
      <c r="Y120" s="5">
        <f t="shared" si="72"/>
        <v>0</v>
      </c>
      <c r="Z120" s="5">
        <f t="shared" si="72"/>
        <v>0</v>
      </c>
      <c r="AA120" s="5">
        <f t="shared" si="72"/>
        <v>0</v>
      </c>
      <c r="AB120" s="5">
        <f t="shared" si="72"/>
        <v>0</v>
      </c>
      <c r="AC120" s="5">
        <f t="shared" si="72"/>
        <v>0</v>
      </c>
      <c r="AD120" s="5">
        <f t="shared" si="72"/>
        <v>372.66030360000008</v>
      </c>
      <c r="AE120" s="5">
        <f t="shared" si="72"/>
        <v>0</v>
      </c>
      <c r="AF120" s="5">
        <f t="shared" si="72"/>
        <v>0</v>
      </c>
      <c r="AG120" s="5">
        <f t="shared" si="72"/>
        <v>0</v>
      </c>
      <c r="AH120" s="5">
        <f t="shared" si="72"/>
        <v>0</v>
      </c>
      <c r="AI120" s="5">
        <f t="shared" si="72"/>
        <v>0</v>
      </c>
      <c r="AJ120" s="5">
        <f t="shared" si="72"/>
        <v>0</v>
      </c>
      <c r="AK120" s="5">
        <f t="shared" si="72"/>
        <v>0</v>
      </c>
      <c r="AL120" s="5">
        <f t="shared" si="72"/>
        <v>0</v>
      </c>
      <c r="AM120" s="5">
        <f t="shared" si="72"/>
        <v>0</v>
      </c>
      <c r="AN120" s="5">
        <f t="shared" si="72"/>
        <v>0</v>
      </c>
      <c r="AO120" s="5">
        <f t="shared" si="72"/>
        <v>0</v>
      </c>
      <c r="AP120" s="5">
        <f t="shared" si="72"/>
        <v>0</v>
      </c>
      <c r="AQ120" s="5">
        <f t="shared" si="72"/>
        <v>0</v>
      </c>
      <c r="AR120" s="5">
        <f t="shared" si="72"/>
        <v>0</v>
      </c>
      <c r="AS120" s="5">
        <f t="shared" si="72"/>
        <v>0</v>
      </c>
      <c r="AT120" s="5">
        <f t="shared" si="72"/>
        <v>0</v>
      </c>
      <c r="AU120" s="5">
        <f t="shared" si="72"/>
        <v>0</v>
      </c>
      <c r="AV120" s="5">
        <f t="shared" si="72"/>
        <v>0</v>
      </c>
      <c r="AW120" s="5">
        <f t="shared" si="72"/>
        <v>0</v>
      </c>
      <c r="AX120" s="5">
        <f t="shared" si="72"/>
        <v>0</v>
      </c>
      <c r="AY120" s="5">
        <f t="shared" si="72"/>
        <v>0</v>
      </c>
      <c r="AZ120" s="5">
        <f t="shared" si="72"/>
        <v>0</v>
      </c>
      <c r="BA120" s="5">
        <f t="shared" si="72"/>
        <v>0</v>
      </c>
      <c r="BB120" s="5">
        <f t="shared" ref="BB120:CG120" si="73">SUMIFS(BB$1:BB$116,$U$1:$U$116,"НР",$T$1:$T$116,"20220801",$S$1:$S$116,"Р")</f>
        <v>0</v>
      </c>
      <c r="BC120" s="5">
        <f t="shared" si="73"/>
        <v>0</v>
      </c>
      <c r="BD120" s="5">
        <f t="shared" si="73"/>
        <v>0</v>
      </c>
      <c r="BE120" s="5">
        <f t="shared" si="73"/>
        <v>0</v>
      </c>
      <c r="BF120" s="5">
        <f t="shared" si="73"/>
        <v>0</v>
      </c>
      <c r="BG120" s="5">
        <f t="shared" si="73"/>
        <v>0</v>
      </c>
      <c r="BH120" s="5">
        <f t="shared" si="73"/>
        <v>0</v>
      </c>
      <c r="BI120" s="5">
        <f t="shared" si="73"/>
        <v>0</v>
      </c>
      <c r="BJ120" s="5">
        <f t="shared" si="73"/>
        <v>0</v>
      </c>
      <c r="BK120" s="5">
        <f t="shared" si="73"/>
        <v>0</v>
      </c>
      <c r="BL120" s="5">
        <f t="shared" si="73"/>
        <v>0</v>
      </c>
      <c r="BM120" s="5">
        <f t="shared" si="73"/>
        <v>0</v>
      </c>
      <c r="BN120" s="5">
        <f t="shared" si="73"/>
        <v>0</v>
      </c>
      <c r="BO120" s="5">
        <f t="shared" si="73"/>
        <v>0</v>
      </c>
      <c r="BP120" s="5">
        <f t="shared" si="73"/>
        <v>0</v>
      </c>
      <c r="BQ120" s="5">
        <f t="shared" si="73"/>
        <v>0</v>
      </c>
      <c r="BR120" s="5">
        <f t="shared" si="73"/>
        <v>0</v>
      </c>
      <c r="BS120" s="5">
        <f t="shared" si="73"/>
        <v>0</v>
      </c>
      <c r="BT120" s="5">
        <f t="shared" si="73"/>
        <v>0</v>
      </c>
      <c r="BU120" s="5">
        <f t="shared" si="73"/>
        <v>0</v>
      </c>
      <c r="BV120" s="5">
        <f t="shared" si="73"/>
        <v>0</v>
      </c>
      <c r="BW120" s="5">
        <f t="shared" si="73"/>
        <v>0</v>
      </c>
      <c r="BX120" s="5">
        <f t="shared" si="73"/>
        <v>0</v>
      </c>
      <c r="BY120" s="5">
        <f t="shared" si="73"/>
        <v>0</v>
      </c>
      <c r="BZ120" s="5">
        <f t="shared" si="73"/>
        <v>0</v>
      </c>
      <c r="CA120" s="5">
        <f t="shared" si="73"/>
        <v>0</v>
      </c>
      <c r="CB120" s="5">
        <f t="shared" si="73"/>
        <v>0</v>
      </c>
      <c r="CC120" s="5">
        <f t="shared" si="73"/>
        <v>0</v>
      </c>
      <c r="CD120" s="5">
        <f t="shared" si="73"/>
        <v>0</v>
      </c>
      <c r="CE120" s="5">
        <f t="shared" si="73"/>
        <v>0</v>
      </c>
      <c r="CF120" s="5">
        <f t="shared" si="73"/>
        <v>0</v>
      </c>
      <c r="CG120" s="5">
        <f t="shared" si="73"/>
        <v>0</v>
      </c>
      <c r="CH120" s="5">
        <f t="shared" ref="CH120:DM120" si="74">SUMIFS(CH$1:CH$116,$U$1:$U$116,"НР",$T$1:$T$116,"20220801",$S$1:$S$116,"Р")</f>
        <v>0</v>
      </c>
      <c r="CI120" s="5">
        <f t="shared" si="74"/>
        <v>0</v>
      </c>
      <c r="CJ120" s="5">
        <f t="shared" si="74"/>
        <v>0</v>
      </c>
      <c r="CK120" s="5">
        <f t="shared" si="74"/>
        <v>0</v>
      </c>
      <c r="CL120" s="5">
        <f t="shared" si="74"/>
        <v>0</v>
      </c>
      <c r="CM120" s="5">
        <f t="shared" si="74"/>
        <v>0</v>
      </c>
      <c r="CN120" s="5">
        <f t="shared" si="74"/>
        <v>0</v>
      </c>
      <c r="CO120" s="5">
        <f t="shared" si="74"/>
        <v>0</v>
      </c>
      <c r="CP120" s="5">
        <f t="shared" si="74"/>
        <v>0</v>
      </c>
      <c r="CQ120" s="5">
        <f t="shared" si="74"/>
        <v>0</v>
      </c>
      <c r="CR120" s="5">
        <f t="shared" si="74"/>
        <v>0</v>
      </c>
      <c r="CS120" s="5">
        <f t="shared" si="74"/>
        <v>0</v>
      </c>
      <c r="CT120" s="5">
        <f t="shared" si="74"/>
        <v>0</v>
      </c>
      <c r="CU120" s="5">
        <f t="shared" si="74"/>
        <v>0</v>
      </c>
      <c r="CV120" s="5">
        <f t="shared" si="74"/>
        <v>0</v>
      </c>
      <c r="CW120" s="5">
        <f t="shared" si="74"/>
        <v>0</v>
      </c>
      <c r="CX120" s="5">
        <f t="shared" si="74"/>
        <v>0</v>
      </c>
      <c r="CY120" s="5">
        <f t="shared" si="74"/>
        <v>0</v>
      </c>
      <c r="CZ120" s="5">
        <f t="shared" si="74"/>
        <v>0</v>
      </c>
      <c r="DA120" s="5">
        <f t="shared" si="74"/>
        <v>0</v>
      </c>
      <c r="DB120" s="5">
        <f t="shared" si="74"/>
        <v>0</v>
      </c>
      <c r="DC120" s="5">
        <f t="shared" si="74"/>
        <v>0</v>
      </c>
      <c r="DD120" s="5">
        <f t="shared" si="74"/>
        <v>0</v>
      </c>
      <c r="DE120" s="5">
        <f t="shared" si="74"/>
        <v>0</v>
      </c>
      <c r="DF120" s="5">
        <f t="shared" si="74"/>
        <v>0</v>
      </c>
      <c r="DG120" s="5">
        <f t="shared" si="74"/>
        <v>0</v>
      </c>
      <c r="DH120" s="5">
        <f t="shared" si="74"/>
        <v>0</v>
      </c>
      <c r="DI120" s="5">
        <f t="shared" si="74"/>
        <v>0</v>
      </c>
      <c r="DJ120" s="5">
        <f t="shared" si="74"/>
        <v>0</v>
      </c>
      <c r="DK120" s="5">
        <f t="shared" si="74"/>
        <v>0</v>
      </c>
      <c r="DL120" s="5">
        <f t="shared" si="74"/>
        <v>0</v>
      </c>
      <c r="DM120" s="5">
        <f t="shared" si="74"/>
        <v>0</v>
      </c>
    </row>
    <row r="121" spans="1:117" ht="18.75" hidden="1">
      <c r="T121" s="3" t="s">
        <v>53</v>
      </c>
      <c r="U121" s="3" t="s">
        <v>99</v>
      </c>
      <c r="AD121" s="5">
        <f t="shared" ref="AD121:BI121" si="75">SUMIFS(AD$1:AD$116,$U$1:$U$116,"ВС'НР",$T$1:$T$116,"20220801",$S$1:$S$116,"Р")</f>
        <v>2084.1244535999999</v>
      </c>
      <c r="AE121" s="5">
        <f t="shared" si="75"/>
        <v>0</v>
      </c>
      <c r="AF121" s="5">
        <f t="shared" si="75"/>
        <v>0</v>
      </c>
      <c r="AG121" s="5">
        <f t="shared" si="75"/>
        <v>0</v>
      </c>
      <c r="AH121" s="5">
        <f t="shared" si="75"/>
        <v>0</v>
      </c>
      <c r="AI121" s="5">
        <f t="shared" si="75"/>
        <v>0</v>
      </c>
      <c r="AJ121" s="5">
        <f t="shared" si="75"/>
        <v>0</v>
      </c>
      <c r="AK121" s="5">
        <f t="shared" si="75"/>
        <v>0</v>
      </c>
      <c r="AL121" s="5">
        <f t="shared" si="75"/>
        <v>348.48027999999999</v>
      </c>
      <c r="AM121" s="5">
        <f t="shared" si="75"/>
        <v>0</v>
      </c>
      <c r="AN121" s="5">
        <f t="shared" si="75"/>
        <v>0</v>
      </c>
      <c r="AO121" s="5">
        <f t="shared" si="75"/>
        <v>0</v>
      </c>
      <c r="AP121" s="5">
        <f t="shared" si="75"/>
        <v>0</v>
      </c>
      <c r="AQ121" s="5">
        <f t="shared" si="75"/>
        <v>0</v>
      </c>
      <c r="AR121" s="5">
        <f t="shared" si="75"/>
        <v>0</v>
      </c>
      <c r="AS121" s="5">
        <f t="shared" si="75"/>
        <v>0</v>
      </c>
      <c r="AT121" s="5">
        <f t="shared" si="75"/>
        <v>44.550000000000004</v>
      </c>
      <c r="AU121" s="5">
        <f t="shared" si="75"/>
        <v>0</v>
      </c>
      <c r="AV121" s="5">
        <f t="shared" si="75"/>
        <v>0</v>
      </c>
      <c r="AW121" s="5">
        <f t="shared" si="75"/>
        <v>0</v>
      </c>
      <c r="AX121" s="5">
        <f t="shared" si="75"/>
        <v>0</v>
      </c>
      <c r="AY121" s="5">
        <f t="shared" si="75"/>
        <v>0</v>
      </c>
      <c r="AZ121" s="5">
        <f t="shared" si="75"/>
        <v>0</v>
      </c>
      <c r="BA121" s="5">
        <f t="shared" si="75"/>
        <v>0</v>
      </c>
      <c r="BB121" s="5">
        <f t="shared" si="75"/>
        <v>31.224160000000001</v>
      </c>
      <c r="BC121" s="5">
        <f t="shared" si="75"/>
        <v>0</v>
      </c>
      <c r="BD121" s="5">
        <f t="shared" si="75"/>
        <v>0</v>
      </c>
      <c r="BE121" s="5">
        <f t="shared" si="75"/>
        <v>0</v>
      </c>
      <c r="BF121" s="5">
        <f t="shared" si="75"/>
        <v>0</v>
      </c>
      <c r="BG121" s="5">
        <f t="shared" si="75"/>
        <v>0</v>
      </c>
      <c r="BH121" s="5">
        <f t="shared" si="75"/>
        <v>0</v>
      </c>
      <c r="BI121" s="5">
        <f t="shared" si="75"/>
        <v>0</v>
      </c>
      <c r="BJ121" s="5">
        <f t="shared" ref="BJ121:CO121" si="76">SUMIFS(BJ$1:BJ$116,$U$1:$U$116,"ВС'НР",$T$1:$T$116,"20220801",$S$1:$S$116,"Р")</f>
        <v>13.325839999999999</v>
      </c>
      <c r="BK121" s="5">
        <f t="shared" si="76"/>
        <v>0</v>
      </c>
      <c r="BL121" s="5">
        <f t="shared" si="76"/>
        <v>0</v>
      </c>
      <c r="BM121" s="5">
        <f t="shared" si="76"/>
        <v>0</v>
      </c>
      <c r="BN121" s="5">
        <f t="shared" si="76"/>
        <v>0</v>
      </c>
      <c r="BO121" s="5">
        <f t="shared" si="76"/>
        <v>0</v>
      </c>
      <c r="BP121" s="5">
        <f t="shared" si="76"/>
        <v>0</v>
      </c>
      <c r="BQ121" s="5">
        <f t="shared" si="76"/>
        <v>0</v>
      </c>
      <c r="BR121" s="5">
        <f t="shared" si="76"/>
        <v>1318.4338699999998</v>
      </c>
      <c r="BS121" s="5">
        <f t="shared" si="76"/>
        <v>0</v>
      </c>
      <c r="BT121" s="5">
        <f t="shared" si="76"/>
        <v>0</v>
      </c>
      <c r="BU121" s="5">
        <f t="shared" si="76"/>
        <v>0</v>
      </c>
      <c r="BV121" s="5">
        <f t="shared" si="76"/>
        <v>0</v>
      </c>
      <c r="BW121" s="5">
        <f t="shared" si="76"/>
        <v>0</v>
      </c>
      <c r="BX121" s="5">
        <f t="shared" si="76"/>
        <v>0</v>
      </c>
      <c r="BY121" s="5">
        <f t="shared" si="76"/>
        <v>0</v>
      </c>
      <c r="BZ121" s="5">
        <f t="shared" si="76"/>
        <v>0</v>
      </c>
      <c r="CA121" s="5">
        <f t="shared" si="76"/>
        <v>0</v>
      </c>
      <c r="CB121" s="5">
        <f t="shared" si="76"/>
        <v>0</v>
      </c>
      <c r="CC121" s="5">
        <f t="shared" si="76"/>
        <v>0</v>
      </c>
      <c r="CD121" s="5">
        <f t="shared" si="76"/>
        <v>0</v>
      </c>
      <c r="CE121" s="5">
        <f t="shared" si="76"/>
        <v>0</v>
      </c>
      <c r="CF121" s="5">
        <f t="shared" si="76"/>
        <v>0</v>
      </c>
      <c r="CG121" s="5">
        <f t="shared" si="76"/>
        <v>0</v>
      </c>
      <c r="CH121" s="5">
        <f t="shared" si="76"/>
        <v>1.284</v>
      </c>
      <c r="CI121" s="5">
        <f t="shared" si="76"/>
        <v>0</v>
      </c>
      <c r="CJ121" s="5">
        <f t="shared" si="76"/>
        <v>0</v>
      </c>
      <c r="CK121" s="5">
        <f t="shared" si="76"/>
        <v>0</v>
      </c>
      <c r="CL121" s="5">
        <f t="shared" si="76"/>
        <v>0</v>
      </c>
      <c r="CM121" s="5">
        <f t="shared" si="76"/>
        <v>0</v>
      </c>
      <c r="CN121" s="5">
        <f t="shared" si="76"/>
        <v>0</v>
      </c>
      <c r="CO121" s="5">
        <f t="shared" si="76"/>
        <v>0</v>
      </c>
      <c r="CP121" s="5">
        <f t="shared" ref="CP121:DM121" si="77">SUMIFS(CP$1:CP$116,$U$1:$U$116,"ВС'НР",$T$1:$T$116,"20220801",$S$1:$S$116,"Р")</f>
        <v>3.6000000000000004E-2</v>
      </c>
      <c r="CQ121" s="5">
        <f t="shared" si="77"/>
        <v>0</v>
      </c>
      <c r="CR121" s="5">
        <f t="shared" si="77"/>
        <v>0</v>
      </c>
      <c r="CS121" s="5">
        <f t="shared" si="77"/>
        <v>0</v>
      </c>
      <c r="CT121" s="5">
        <f t="shared" si="77"/>
        <v>0</v>
      </c>
      <c r="CU121" s="5">
        <f t="shared" si="77"/>
        <v>0</v>
      </c>
      <c r="CV121" s="5">
        <f t="shared" si="77"/>
        <v>0</v>
      </c>
      <c r="CW121" s="5">
        <f t="shared" si="77"/>
        <v>0</v>
      </c>
      <c r="CX121" s="5">
        <f t="shared" si="77"/>
        <v>361.80612000000008</v>
      </c>
      <c r="CY121" s="5">
        <f t="shared" si="77"/>
        <v>0</v>
      </c>
      <c r="CZ121" s="5">
        <f t="shared" si="77"/>
        <v>0</v>
      </c>
      <c r="DA121" s="5">
        <f t="shared" si="77"/>
        <v>0</v>
      </c>
      <c r="DB121" s="5">
        <f t="shared" si="77"/>
        <v>0</v>
      </c>
      <c r="DC121" s="5">
        <f t="shared" si="77"/>
        <v>0</v>
      </c>
      <c r="DD121" s="5">
        <f t="shared" si="77"/>
        <v>0</v>
      </c>
      <c r="DE121" s="5">
        <f t="shared" si="77"/>
        <v>0</v>
      </c>
      <c r="DF121" s="5">
        <f t="shared" si="77"/>
        <v>0</v>
      </c>
      <c r="DG121" s="5">
        <f t="shared" si="77"/>
        <v>0</v>
      </c>
      <c r="DH121" s="5">
        <f t="shared" si="77"/>
        <v>0</v>
      </c>
      <c r="DI121" s="5">
        <f t="shared" si="77"/>
        <v>0</v>
      </c>
      <c r="DJ121" s="5">
        <f t="shared" si="77"/>
        <v>0</v>
      </c>
      <c r="DK121" s="5">
        <f t="shared" si="77"/>
        <v>0</v>
      </c>
      <c r="DL121" s="5">
        <f t="shared" si="77"/>
        <v>0</v>
      </c>
      <c r="DM121" s="5">
        <f t="shared" si="77"/>
        <v>0</v>
      </c>
    </row>
    <row r="122" spans="1:117" ht="18.75" hidden="1">
      <c r="T122" s="3" t="s">
        <v>53</v>
      </c>
      <c r="U122" s="3" t="s">
        <v>58</v>
      </c>
      <c r="V122" s="5">
        <f t="shared" ref="V122:BA122" si="78">SUMIFS(V$1:V$116,$U$1:$U$116,"СП",$T$1:$T$116,"20220801",$S$1:$S$116,"Р")</f>
        <v>260.50040639999997</v>
      </c>
      <c r="W122" s="5">
        <f t="shared" si="78"/>
        <v>0</v>
      </c>
      <c r="X122" s="5">
        <f t="shared" si="78"/>
        <v>0</v>
      </c>
      <c r="Y122" s="5">
        <f t="shared" si="78"/>
        <v>0</v>
      </c>
      <c r="Z122" s="5">
        <f t="shared" si="78"/>
        <v>0</v>
      </c>
      <c r="AA122" s="5">
        <f t="shared" si="78"/>
        <v>0</v>
      </c>
      <c r="AB122" s="5">
        <f t="shared" si="78"/>
        <v>0</v>
      </c>
      <c r="AC122" s="5">
        <f t="shared" si="78"/>
        <v>0</v>
      </c>
      <c r="AD122" s="5">
        <f t="shared" si="78"/>
        <v>260.50040639999997</v>
      </c>
      <c r="AE122" s="5">
        <f t="shared" si="78"/>
        <v>0</v>
      </c>
      <c r="AF122" s="5">
        <f t="shared" si="78"/>
        <v>0</v>
      </c>
      <c r="AG122" s="5">
        <f t="shared" si="78"/>
        <v>0</v>
      </c>
      <c r="AH122" s="5">
        <f t="shared" si="78"/>
        <v>0</v>
      </c>
      <c r="AI122" s="5">
        <f t="shared" si="78"/>
        <v>0</v>
      </c>
      <c r="AJ122" s="5">
        <f t="shared" si="78"/>
        <v>0</v>
      </c>
      <c r="AK122" s="5">
        <f t="shared" si="78"/>
        <v>0</v>
      </c>
      <c r="AL122" s="5">
        <f t="shared" si="78"/>
        <v>0</v>
      </c>
      <c r="AM122" s="5">
        <f t="shared" si="78"/>
        <v>0</v>
      </c>
      <c r="AN122" s="5">
        <f t="shared" si="78"/>
        <v>0</v>
      </c>
      <c r="AO122" s="5">
        <f t="shared" si="78"/>
        <v>0</v>
      </c>
      <c r="AP122" s="5">
        <f t="shared" si="78"/>
        <v>0</v>
      </c>
      <c r="AQ122" s="5">
        <f t="shared" si="78"/>
        <v>0</v>
      </c>
      <c r="AR122" s="5">
        <f t="shared" si="78"/>
        <v>0</v>
      </c>
      <c r="AS122" s="5">
        <f t="shared" si="78"/>
        <v>0</v>
      </c>
      <c r="AT122" s="5">
        <f t="shared" si="78"/>
        <v>0</v>
      </c>
      <c r="AU122" s="5">
        <f t="shared" si="78"/>
        <v>0</v>
      </c>
      <c r="AV122" s="5">
        <f t="shared" si="78"/>
        <v>0</v>
      </c>
      <c r="AW122" s="5">
        <f t="shared" si="78"/>
        <v>0</v>
      </c>
      <c r="AX122" s="5">
        <f t="shared" si="78"/>
        <v>0</v>
      </c>
      <c r="AY122" s="5">
        <f t="shared" si="78"/>
        <v>0</v>
      </c>
      <c r="AZ122" s="5">
        <f t="shared" si="78"/>
        <v>0</v>
      </c>
      <c r="BA122" s="5">
        <f t="shared" si="78"/>
        <v>0</v>
      </c>
      <c r="BB122" s="5">
        <f t="shared" ref="BB122:CG122" si="79">SUMIFS(BB$1:BB$116,$U$1:$U$116,"СП",$T$1:$T$116,"20220801",$S$1:$S$116,"Р")</f>
        <v>0</v>
      </c>
      <c r="BC122" s="5">
        <f t="shared" si="79"/>
        <v>0</v>
      </c>
      <c r="BD122" s="5">
        <f t="shared" si="79"/>
        <v>0</v>
      </c>
      <c r="BE122" s="5">
        <f t="shared" si="79"/>
        <v>0</v>
      </c>
      <c r="BF122" s="5">
        <f t="shared" si="79"/>
        <v>0</v>
      </c>
      <c r="BG122" s="5">
        <f t="shared" si="79"/>
        <v>0</v>
      </c>
      <c r="BH122" s="5">
        <f t="shared" si="79"/>
        <v>0</v>
      </c>
      <c r="BI122" s="5">
        <f t="shared" si="79"/>
        <v>0</v>
      </c>
      <c r="BJ122" s="5">
        <f t="shared" si="79"/>
        <v>0</v>
      </c>
      <c r="BK122" s="5">
        <f t="shared" si="79"/>
        <v>0</v>
      </c>
      <c r="BL122" s="5">
        <f t="shared" si="79"/>
        <v>0</v>
      </c>
      <c r="BM122" s="5">
        <f t="shared" si="79"/>
        <v>0</v>
      </c>
      <c r="BN122" s="5">
        <f t="shared" si="79"/>
        <v>0</v>
      </c>
      <c r="BO122" s="5">
        <f t="shared" si="79"/>
        <v>0</v>
      </c>
      <c r="BP122" s="5">
        <f t="shared" si="79"/>
        <v>0</v>
      </c>
      <c r="BQ122" s="5">
        <f t="shared" si="79"/>
        <v>0</v>
      </c>
      <c r="BR122" s="5">
        <f t="shared" si="79"/>
        <v>0</v>
      </c>
      <c r="BS122" s="5">
        <f t="shared" si="79"/>
        <v>0</v>
      </c>
      <c r="BT122" s="5">
        <f t="shared" si="79"/>
        <v>0</v>
      </c>
      <c r="BU122" s="5">
        <f t="shared" si="79"/>
        <v>0</v>
      </c>
      <c r="BV122" s="5">
        <f t="shared" si="79"/>
        <v>0</v>
      </c>
      <c r="BW122" s="5">
        <f t="shared" si="79"/>
        <v>0</v>
      </c>
      <c r="BX122" s="5">
        <f t="shared" si="79"/>
        <v>0</v>
      </c>
      <c r="BY122" s="5">
        <f t="shared" si="79"/>
        <v>0</v>
      </c>
      <c r="BZ122" s="5">
        <f t="shared" si="79"/>
        <v>0</v>
      </c>
      <c r="CA122" s="5">
        <f t="shared" si="79"/>
        <v>0</v>
      </c>
      <c r="CB122" s="5">
        <f t="shared" si="79"/>
        <v>0</v>
      </c>
      <c r="CC122" s="5">
        <f t="shared" si="79"/>
        <v>0</v>
      </c>
      <c r="CD122" s="5">
        <f t="shared" si="79"/>
        <v>0</v>
      </c>
      <c r="CE122" s="5">
        <f t="shared" si="79"/>
        <v>0</v>
      </c>
      <c r="CF122" s="5">
        <f t="shared" si="79"/>
        <v>0</v>
      </c>
      <c r="CG122" s="5">
        <f t="shared" si="79"/>
        <v>0</v>
      </c>
      <c r="CH122" s="5">
        <f t="shared" ref="CH122:DM122" si="80">SUMIFS(CH$1:CH$116,$U$1:$U$116,"СП",$T$1:$T$116,"20220801",$S$1:$S$116,"Р")</f>
        <v>0</v>
      </c>
      <c r="CI122" s="5">
        <f t="shared" si="80"/>
        <v>0</v>
      </c>
      <c r="CJ122" s="5">
        <f t="shared" si="80"/>
        <v>0</v>
      </c>
      <c r="CK122" s="5">
        <f t="shared" si="80"/>
        <v>0</v>
      </c>
      <c r="CL122" s="5">
        <f t="shared" si="80"/>
        <v>0</v>
      </c>
      <c r="CM122" s="5">
        <f t="shared" si="80"/>
        <v>0</v>
      </c>
      <c r="CN122" s="5">
        <f t="shared" si="80"/>
        <v>0</v>
      </c>
      <c r="CO122" s="5">
        <f t="shared" si="80"/>
        <v>0</v>
      </c>
      <c r="CP122" s="5">
        <f t="shared" si="80"/>
        <v>0</v>
      </c>
      <c r="CQ122" s="5">
        <f t="shared" si="80"/>
        <v>0</v>
      </c>
      <c r="CR122" s="5">
        <f t="shared" si="80"/>
        <v>0</v>
      </c>
      <c r="CS122" s="5">
        <f t="shared" si="80"/>
        <v>0</v>
      </c>
      <c r="CT122" s="5">
        <f t="shared" si="80"/>
        <v>0</v>
      </c>
      <c r="CU122" s="5">
        <f t="shared" si="80"/>
        <v>0</v>
      </c>
      <c r="CV122" s="5">
        <f t="shared" si="80"/>
        <v>0</v>
      </c>
      <c r="CW122" s="5">
        <f t="shared" si="80"/>
        <v>0</v>
      </c>
      <c r="CX122" s="5">
        <f t="shared" si="80"/>
        <v>0</v>
      </c>
      <c r="CY122" s="5">
        <f t="shared" si="80"/>
        <v>0</v>
      </c>
      <c r="CZ122" s="5">
        <f t="shared" si="80"/>
        <v>0</v>
      </c>
      <c r="DA122" s="5">
        <f t="shared" si="80"/>
        <v>0</v>
      </c>
      <c r="DB122" s="5">
        <f t="shared" si="80"/>
        <v>0</v>
      </c>
      <c r="DC122" s="5">
        <f t="shared" si="80"/>
        <v>0</v>
      </c>
      <c r="DD122" s="5">
        <f t="shared" si="80"/>
        <v>0</v>
      </c>
      <c r="DE122" s="5">
        <f t="shared" si="80"/>
        <v>0</v>
      </c>
      <c r="DF122" s="5">
        <f t="shared" si="80"/>
        <v>0</v>
      </c>
      <c r="DG122" s="5">
        <f t="shared" si="80"/>
        <v>0</v>
      </c>
      <c r="DH122" s="5">
        <f t="shared" si="80"/>
        <v>0</v>
      </c>
      <c r="DI122" s="5">
        <f t="shared" si="80"/>
        <v>0</v>
      </c>
      <c r="DJ122" s="5">
        <f t="shared" si="80"/>
        <v>0</v>
      </c>
      <c r="DK122" s="5">
        <f t="shared" si="80"/>
        <v>0</v>
      </c>
      <c r="DL122" s="5">
        <f t="shared" si="80"/>
        <v>0</v>
      </c>
      <c r="DM122" s="5">
        <f t="shared" si="80"/>
        <v>0</v>
      </c>
    </row>
    <row r="123" spans="1:117" ht="18.75" hidden="1">
      <c r="T123" s="3" t="s">
        <v>53</v>
      </c>
      <c r="U123" s="3" t="s">
        <v>100</v>
      </c>
      <c r="AD123" s="5">
        <f t="shared" ref="AD123:BI123" si="81">SUMIFS(AD$1:AD$116,$U$1:$U$116,"ВС'СП",$T$1:$T$116,"20220801",$S$1:$S$116,"Р")</f>
        <v>2344.6248599999999</v>
      </c>
      <c r="AE123" s="5">
        <f t="shared" si="81"/>
        <v>0</v>
      </c>
      <c r="AF123" s="5">
        <f t="shared" si="81"/>
        <v>0</v>
      </c>
      <c r="AG123" s="5">
        <f t="shared" si="81"/>
        <v>0</v>
      </c>
      <c r="AH123" s="5">
        <f t="shared" si="81"/>
        <v>0</v>
      </c>
      <c r="AI123" s="5">
        <f t="shared" si="81"/>
        <v>0</v>
      </c>
      <c r="AJ123" s="5">
        <f t="shared" si="81"/>
        <v>0</v>
      </c>
      <c r="AK123" s="5">
        <f t="shared" si="81"/>
        <v>0</v>
      </c>
      <c r="AL123" s="5">
        <f t="shared" si="81"/>
        <v>348.48027999999999</v>
      </c>
      <c r="AM123" s="5">
        <f t="shared" si="81"/>
        <v>0</v>
      </c>
      <c r="AN123" s="5">
        <f t="shared" si="81"/>
        <v>0</v>
      </c>
      <c r="AO123" s="5">
        <f t="shared" si="81"/>
        <v>0</v>
      </c>
      <c r="AP123" s="5">
        <f t="shared" si="81"/>
        <v>0</v>
      </c>
      <c r="AQ123" s="5">
        <f t="shared" si="81"/>
        <v>0</v>
      </c>
      <c r="AR123" s="5">
        <f t="shared" si="81"/>
        <v>0</v>
      </c>
      <c r="AS123" s="5">
        <f t="shared" si="81"/>
        <v>0</v>
      </c>
      <c r="AT123" s="5">
        <f t="shared" si="81"/>
        <v>44.550000000000004</v>
      </c>
      <c r="AU123" s="5">
        <f t="shared" si="81"/>
        <v>0</v>
      </c>
      <c r="AV123" s="5">
        <f t="shared" si="81"/>
        <v>0</v>
      </c>
      <c r="AW123" s="5">
        <f t="shared" si="81"/>
        <v>0</v>
      </c>
      <c r="AX123" s="5">
        <f t="shared" si="81"/>
        <v>0</v>
      </c>
      <c r="AY123" s="5">
        <f t="shared" si="81"/>
        <v>0</v>
      </c>
      <c r="AZ123" s="5">
        <f t="shared" si="81"/>
        <v>0</v>
      </c>
      <c r="BA123" s="5">
        <f t="shared" si="81"/>
        <v>0</v>
      </c>
      <c r="BB123" s="5">
        <f t="shared" si="81"/>
        <v>31.224160000000001</v>
      </c>
      <c r="BC123" s="5">
        <f t="shared" si="81"/>
        <v>0</v>
      </c>
      <c r="BD123" s="5">
        <f t="shared" si="81"/>
        <v>0</v>
      </c>
      <c r="BE123" s="5">
        <f t="shared" si="81"/>
        <v>0</v>
      </c>
      <c r="BF123" s="5">
        <f t="shared" si="81"/>
        <v>0</v>
      </c>
      <c r="BG123" s="5">
        <f t="shared" si="81"/>
        <v>0</v>
      </c>
      <c r="BH123" s="5">
        <f t="shared" si="81"/>
        <v>0</v>
      </c>
      <c r="BI123" s="5">
        <f t="shared" si="81"/>
        <v>0</v>
      </c>
      <c r="BJ123" s="5">
        <f t="shared" ref="BJ123:CO123" si="82">SUMIFS(BJ$1:BJ$116,$U$1:$U$116,"ВС'СП",$T$1:$T$116,"20220801",$S$1:$S$116,"Р")</f>
        <v>13.325839999999999</v>
      </c>
      <c r="BK123" s="5">
        <f t="shared" si="82"/>
        <v>0</v>
      </c>
      <c r="BL123" s="5">
        <f t="shared" si="82"/>
        <v>0</v>
      </c>
      <c r="BM123" s="5">
        <f t="shared" si="82"/>
        <v>0</v>
      </c>
      <c r="BN123" s="5">
        <f t="shared" si="82"/>
        <v>0</v>
      </c>
      <c r="BO123" s="5">
        <f t="shared" si="82"/>
        <v>0</v>
      </c>
      <c r="BP123" s="5">
        <f t="shared" si="82"/>
        <v>0</v>
      </c>
      <c r="BQ123" s="5">
        <f t="shared" si="82"/>
        <v>0</v>
      </c>
      <c r="BR123" s="5">
        <f t="shared" si="82"/>
        <v>1318.4338699999998</v>
      </c>
      <c r="BS123" s="5">
        <f t="shared" si="82"/>
        <v>0</v>
      </c>
      <c r="BT123" s="5">
        <f t="shared" si="82"/>
        <v>0</v>
      </c>
      <c r="BU123" s="5">
        <f t="shared" si="82"/>
        <v>0</v>
      </c>
      <c r="BV123" s="5">
        <f t="shared" si="82"/>
        <v>0</v>
      </c>
      <c r="BW123" s="5">
        <f t="shared" si="82"/>
        <v>0</v>
      </c>
      <c r="BX123" s="5">
        <f t="shared" si="82"/>
        <v>0</v>
      </c>
      <c r="BY123" s="5">
        <f t="shared" si="82"/>
        <v>0</v>
      </c>
      <c r="BZ123" s="5">
        <f t="shared" si="82"/>
        <v>0</v>
      </c>
      <c r="CA123" s="5">
        <f t="shared" si="82"/>
        <v>0</v>
      </c>
      <c r="CB123" s="5">
        <f t="shared" si="82"/>
        <v>0</v>
      </c>
      <c r="CC123" s="5">
        <f t="shared" si="82"/>
        <v>0</v>
      </c>
      <c r="CD123" s="5">
        <f t="shared" si="82"/>
        <v>0</v>
      </c>
      <c r="CE123" s="5">
        <f t="shared" si="82"/>
        <v>0</v>
      </c>
      <c r="CF123" s="5">
        <f t="shared" si="82"/>
        <v>0</v>
      </c>
      <c r="CG123" s="5">
        <f t="shared" si="82"/>
        <v>0</v>
      </c>
      <c r="CH123" s="5">
        <f t="shared" si="82"/>
        <v>1.284</v>
      </c>
      <c r="CI123" s="5">
        <f t="shared" si="82"/>
        <v>0</v>
      </c>
      <c r="CJ123" s="5">
        <f t="shared" si="82"/>
        <v>0</v>
      </c>
      <c r="CK123" s="5">
        <f t="shared" si="82"/>
        <v>0</v>
      </c>
      <c r="CL123" s="5">
        <f t="shared" si="82"/>
        <v>0</v>
      </c>
      <c r="CM123" s="5">
        <f t="shared" si="82"/>
        <v>0</v>
      </c>
      <c r="CN123" s="5">
        <f t="shared" si="82"/>
        <v>0</v>
      </c>
      <c r="CO123" s="5">
        <f t="shared" si="82"/>
        <v>0</v>
      </c>
      <c r="CP123" s="5">
        <f t="shared" ref="CP123:DM123" si="83">SUMIFS(CP$1:CP$116,$U$1:$U$116,"ВС'СП",$T$1:$T$116,"20220801",$S$1:$S$116,"Р")</f>
        <v>3.6000000000000004E-2</v>
      </c>
      <c r="CQ123" s="5">
        <f t="shared" si="83"/>
        <v>0</v>
      </c>
      <c r="CR123" s="5">
        <f t="shared" si="83"/>
        <v>0</v>
      </c>
      <c r="CS123" s="5">
        <f t="shared" si="83"/>
        <v>0</v>
      </c>
      <c r="CT123" s="5">
        <f t="shared" si="83"/>
        <v>0</v>
      </c>
      <c r="CU123" s="5">
        <f t="shared" si="83"/>
        <v>0</v>
      </c>
      <c r="CV123" s="5">
        <f t="shared" si="83"/>
        <v>0</v>
      </c>
      <c r="CW123" s="5">
        <f t="shared" si="83"/>
        <v>0</v>
      </c>
      <c r="CX123" s="5">
        <f t="shared" si="83"/>
        <v>361.80612000000008</v>
      </c>
      <c r="CY123" s="5">
        <f t="shared" si="83"/>
        <v>0</v>
      </c>
      <c r="CZ123" s="5">
        <f t="shared" si="83"/>
        <v>0</v>
      </c>
      <c r="DA123" s="5">
        <f t="shared" si="83"/>
        <v>0</v>
      </c>
      <c r="DB123" s="5">
        <f t="shared" si="83"/>
        <v>0</v>
      </c>
      <c r="DC123" s="5">
        <f t="shared" si="83"/>
        <v>0</v>
      </c>
      <c r="DD123" s="5">
        <f t="shared" si="83"/>
        <v>0</v>
      </c>
      <c r="DE123" s="5">
        <f t="shared" si="83"/>
        <v>0</v>
      </c>
      <c r="DF123" s="5">
        <f t="shared" si="83"/>
        <v>0</v>
      </c>
      <c r="DG123" s="5">
        <f t="shared" si="83"/>
        <v>0</v>
      </c>
      <c r="DH123" s="5">
        <f t="shared" si="83"/>
        <v>0</v>
      </c>
      <c r="DI123" s="5">
        <f t="shared" si="83"/>
        <v>0</v>
      </c>
      <c r="DJ123" s="5">
        <f t="shared" si="83"/>
        <v>0</v>
      </c>
      <c r="DK123" s="5">
        <f t="shared" si="83"/>
        <v>0</v>
      </c>
      <c r="DL123" s="5">
        <f t="shared" si="83"/>
        <v>0</v>
      </c>
      <c r="DM123" s="5">
        <f t="shared" si="83"/>
        <v>0</v>
      </c>
    </row>
    <row r="124" spans="1:117" ht="18.75" hidden="1">
      <c r="T124" s="3" t="s">
        <v>53</v>
      </c>
      <c r="U124" s="3" t="s">
        <v>60</v>
      </c>
      <c r="V124" s="5">
        <f t="shared" ref="V124:BA124" si="84">SUMIFS(V$1:V$116,$U$1:$U$116,"НДС",$T$1:$T$116,"20220801",$S$1:$S$116,"Р")</f>
        <v>468.92497200000003</v>
      </c>
      <c r="W124" s="5">
        <f t="shared" si="84"/>
        <v>0</v>
      </c>
      <c r="X124" s="5">
        <f t="shared" si="84"/>
        <v>0</v>
      </c>
      <c r="Y124" s="5">
        <f t="shared" si="84"/>
        <v>0</v>
      </c>
      <c r="Z124" s="5">
        <f t="shared" si="84"/>
        <v>0</v>
      </c>
      <c r="AA124" s="5">
        <f t="shared" si="84"/>
        <v>0</v>
      </c>
      <c r="AB124" s="5">
        <f t="shared" si="84"/>
        <v>0</v>
      </c>
      <c r="AC124" s="5">
        <f t="shared" si="84"/>
        <v>0</v>
      </c>
      <c r="AD124" s="5">
        <f t="shared" si="84"/>
        <v>468.92497200000003</v>
      </c>
      <c r="AE124" s="5">
        <f t="shared" si="84"/>
        <v>0</v>
      </c>
      <c r="AF124" s="5">
        <f t="shared" si="84"/>
        <v>0</v>
      </c>
      <c r="AG124" s="5">
        <f t="shared" si="84"/>
        <v>0</v>
      </c>
      <c r="AH124" s="5">
        <f t="shared" si="84"/>
        <v>0</v>
      </c>
      <c r="AI124" s="5">
        <f t="shared" si="84"/>
        <v>0</v>
      </c>
      <c r="AJ124" s="5">
        <f t="shared" si="84"/>
        <v>0</v>
      </c>
      <c r="AK124" s="5">
        <f t="shared" si="84"/>
        <v>0</v>
      </c>
      <c r="AL124" s="5">
        <f t="shared" si="84"/>
        <v>0</v>
      </c>
      <c r="AM124" s="5">
        <f t="shared" si="84"/>
        <v>0</v>
      </c>
      <c r="AN124" s="5">
        <f t="shared" si="84"/>
        <v>0</v>
      </c>
      <c r="AO124" s="5">
        <f t="shared" si="84"/>
        <v>0</v>
      </c>
      <c r="AP124" s="5">
        <f t="shared" si="84"/>
        <v>0</v>
      </c>
      <c r="AQ124" s="5">
        <f t="shared" si="84"/>
        <v>0</v>
      </c>
      <c r="AR124" s="5">
        <f t="shared" si="84"/>
        <v>0</v>
      </c>
      <c r="AS124" s="5">
        <f t="shared" si="84"/>
        <v>0</v>
      </c>
      <c r="AT124" s="5">
        <f t="shared" si="84"/>
        <v>0</v>
      </c>
      <c r="AU124" s="5">
        <f t="shared" si="84"/>
        <v>0</v>
      </c>
      <c r="AV124" s="5">
        <f t="shared" si="84"/>
        <v>0</v>
      </c>
      <c r="AW124" s="5">
        <f t="shared" si="84"/>
        <v>0</v>
      </c>
      <c r="AX124" s="5">
        <f t="shared" si="84"/>
        <v>0</v>
      </c>
      <c r="AY124" s="5">
        <f t="shared" si="84"/>
        <v>0</v>
      </c>
      <c r="AZ124" s="5">
        <f t="shared" si="84"/>
        <v>0</v>
      </c>
      <c r="BA124" s="5">
        <f t="shared" si="84"/>
        <v>0</v>
      </c>
      <c r="BB124" s="5">
        <f t="shared" ref="BB124:CG124" si="85">SUMIFS(BB$1:BB$116,$U$1:$U$116,"НДС",$T$1:$T$116,"20220801",$S$1:$S$116,"Р")</f>
        <v>0</v>
      </c>
      <c r="BC124" s="5">
        <f t="shared" si="85"/>
        <v>0</v>
      </c>
      <c r="BD124" s="5">
        <f t="shared" si="85"/>
        <v>0</v>
      </c>
      <c r="BE124" s="5">
        <f t="shared" si="85"/>
        <v>0</v>
      </c>
      <c r="BF124" s="5">
        <f t="shared" si="85"/>
        <v>0</v>
      </c>
      <c r="BG124" s="5">
        <f t="shared" si="85"/>
        <v>0</v>
      </c>
      <c r="BH124" s="5">
        <f t="shared" si="85"/>
        <v>0</v>
      </c>
      <c r="BI124" s="5">
        <f t="shared" si="85"/>
        <v>0</v>
      </c>
      <c r="BJ124" s="5">
        <f t="shared" si="85"/>
        <v>0</v>
      </c>
      <c r="BK124" s="5">
        <f t="shared" si="85"/>
        <v>0</v>
      </c>
      <c r="BL124" s="5">
        <f t="shared" si="85"/>
        <v>0</v>
      </c>
      <c r="BM124" s="5">
        <f t="shared" si="85"/>
        <v>0</v>
      </c>
      <c r="BN124" s="5">
        <f t="shared" si="85"/>
        <v>0</v>
      </c>
      <c r="BO124" s="5">
        <f t="shared" si="85"/>
        <v>0</v>
      </c>
      <c r="BP124" s="5">
        <f t="shared" si="85"/>
        <v>0</v>
      </c>
      <c r="BQ124" s="5">
        <f t="shared" si="85"/>
        <v>0</v>
      </c>
      <c r="BR124" s="5">
        <f t="shared" si="85"/>
        <v>0</v>
      </c>
      <c r="BS124" s="5">
        <f t="shared" si="85"/>
        <v>0</v>
      </c>
      <c r="BT124" s="5">
        <f t="shared" si="85"/>
        <v>0</v>
      </c>
      <c r="BU124" s="5">
        <f t="shared" si="85"/>
        <v>0</v>
      </c>
      <c r="BV124" s="5">
        <f t="shared" si="85"/>
        <v>0</v>
      </c>
      <c r="BW124" s="5">
        <f t="shared" si="85"/>
        <v>0</v>
      </c>
      <c r="BX124" s="5">
        <f t="shared" si="85"/>
        <v>0</v>
      </c>
      <c r="BY124" s="5">
        <f t="shared" si="85"/>
        <v>0</v>
      </c>
      <c r="BZ124" s="5">
        <f t="shared" si="85"/>
        <v>0</v>
      </c>
      <c r="CA124" s="5">
        <f t="shared" si="85"/>
        <v>0</v>
      </c>
      <c r="CB124" s="5">
        <f t="shared" si="85"/>
        <v>0</v>
      </c>
      <c r="CC124" s="5">
        <f t="shared" si="85"/>
        <v>0</v>
      </c>
      <c r="CD124" s="5">
        <f t="shared" si="85"/>
        <v>0</v>
      </c>
      <c r="CE124" s="5">
        <f t="shared" si="85"/>
        <v>0</v>
      </c>
      <c r="CF124" s="5">
        <f t="shared" si="85"/>
        <v>0</v>
      </c>
      <c r="CG124" s="5">
        <f t="shared" si="85"/>
        <v>0</v>
      </c>
      <c r="CH124" s="5">
        <f t="shared" ref="CH124:DM124" si="86">SUMIFS(CH$1:CH$116,$U$1:$U$116,"НДС",$T$1:$T$116,"20220801",$S$1:$S$116,"Р")</f>
        <v>0</v>
      </c>
      <c r="CI124" s="5">
        <f t="shared" si="86"/>
        <v>0</v>
      </c>
      <c r="CJ124" s="5">
        <f t="shared" si="86"/>
        <v>0</v>
      </c>
      <c r="CK124" s="5">
        <f t="shared" si="86"/>
        <v>0</v>
      </c>
      <c r="CL124" s="5">
        <f t="shared" si="86"/>
        <v>0</v>
      </c>
      <c r="CM124" s="5">
        <f t="shared" si="86"/>
        <v>0</v>
      </c>
      <c r="CN124" s="5">
        <f t="shared" si="86"/>
        <v>0</v>
      </c>
      <c r="CO124" s="5">
        <f t="shared" si="86"/>
        <v>0</v>
      </c>
      <c r="CP124" s="5">
        <f t="shared" si="86"/>
        <v>0</v>
      </c>
      <c r="CQ124" s="5">
        <f t="shared" si="86"/>
        <v>0</v>
      </c>
      <c r="CR124" s="5">
        <f t="shared" si="86"/>
        <v>0</v>
      </c>
      <c r="CS124" s="5">
        <f t="shared" si="86"/>
        <v>0</v>
      </c>
      <c r="CT124" s="5">
        <f t="shared" si="86"/>
        <v>0</v>
      </c>
      <c r="CU124" s="5">
        <f t="shared" si="86"/>
        <v>0</v>
      </c>
      <c r="CV124" s="5">
        <f t="shared" si="86"/>
        <v>0</v>
      </c>
      <c r="CW124" s="5">
        <f t="shared" si="86"/>
        <v>0</v>
      </c>
      <c r="CX124" s="5">
        <f t="shared" si="86"/>
        <v>0</v>
      </c>
      <c r="CY124" s="5">
        <f t="shared" si="86"/>
        <v>0</v>
      </c>
      <c r="CZ124" s="5">
        <f t="shared" si="86"/>
        <v>0</v>
      </c>
      <c r="DA124" s="5">
        <f t="shared" si="86"/>
        <v>0</v>
      </c>
      <c r="DB124" s="5">
        <f t="shared" si="86"/>
        <v>0</v>
      </c>
      <c r="DC124" s="5">
        <f t="shared" si="86"/>
        <v>0</v>
      </c>
      <c r="DD124" s="5">
        <f t="shared" si="86"/>
        <v>0</v>
      </c>
      <c r="DE124" s="5">
        <f t="shared" si="86"/>
        <v>0</v>
      </c>
      <c r="DF124" s="5">
        <f t="shared" si="86"/>
        <v>0</v>
      </c>
      <c r="DG124" s="5">
        <f t="shared" si="86"/>
        <v>0</v>
      </c>
      <c r="DH124" s="5">
        <f t="shared" si="86"/>
        <v>0</v>
      </c>
      <c r="DI124" s="5">
        <f t="shared" si="86"/>
        <v>0</v>
      </c>
      <c r="DJ124" s="5">
        <f t="shared" si="86"/>
        <v>0</v>
      </c>
      <c r="DK124" s="5">
        <f t="shared" si="86"/>
        <v>0</v>
      </c>
      <c r="DL124" s="5">
        <f t="shared" si="86"/>
        <v>0</v>
      </c>
      <c r="DM124" s="5">
        <f t="shared" si="86"/>
        <v>0</v>
      </c>
    </row>
    <row r="125" spans="1:117" ht="18.75" hidden="1">
      <c r="T125" s="3" t="s">
        <v>53</v>
      </c>
      <c r="U125" s="3" t="s">
        <v>101</v>
      </c>
      <c r="AD125" s="5">
        <f t="shared" ref="AD125:BI125" si="87">SUMIFS(AD$1:AD$116,$U$1:$U$116,"ВС'НДС",$T$1:$T$116,"20220801",$S$1:$S$116,"Р")</f>
        <v>2813.5498319999997</v>
      </c>
      <c r="AE125" s="5">
        <f t="shared" si="87"/>
        <v>0</v>
      </c>
      <c r="AF125" s="5">
        <f t="shared" si="87"/>
        <v>0</v>
      </c>
      <c r="AG125" s="5">
        <f t="shared" si="87"/>
        <v>0</v>
      </c>
      <c r="AH125" s="5">
        <f t="shared" si="87"/>
        <v>0</v>
      </c>
      <c r="AI125" s="5">
        <f t="shared" si="87"/>
        <v>0</v>
      </c>
      <c r="AJ125" s="5">
        <f t="shared" si="87"/>
        <v>0</v>
      </c>
      <c r="AK125" s="5">
        <f t="shared" si="87"/>
        <v>0</v>
      </c>
      <c r="AL125" s="5">
        <f t="shared" si="87"/>
        <v>348.48027999999999</v>
      </c>
      <c r="AM125" s="5">
        <f t="shared" si="87"/>
        <v>0</v>
      </c>
      <c r="AN125" s="5">
        <f t="shared" si="87"/>
        <v>0</v>
      </c>
      <c r="AO125" s="5">
        <f t="shared" si="87"/>
        <v>0</v>
      </c>
      <c r="AP125" s="5">
        <f t="shared" si="87"/>
        <v>0</v>
      </c>
      <c r="AQ125" s="5">
        <f t="shared" si="87"/>
        <v>0</v>
      </c>
      <c r="AR125" s="5">
        <f t="shared" si="87"/>
        <v>0</v>
      </c>
      <c r="AS125" s="5">
        <f t="shared" si="87"/>
        <v>0</v>
      </c>
      <c r="AT125" s="5">
        <f t="shared" si="87"/>
        <v>44.550000000000004</v>
      </c>
      <c r="AU125" s="5">
        <f t="shared" si="87"/>
        <v>0</v>
      </c>
      <c r="AV125" s="5">
        <f t="shared" si="87"/>
        <v>0</v>
      </c>
      <c r="AW125" s="5">
        <f t="shared" si="87"/>
        <v>0</v>
      </c>
      <c r="AX125" s="5">
        <f t="shared" si="87"/>
        <v>0</v>
      </c>
      <c r="AY125" s="5">
        <f t="shared" si="87"/>
        <v>0</v>
      </c>
      <c r="AZ125" s="5">
        <f t="shared" si="87"/>
        <v>0</v>
      </c>
      <c r="BA125" s="5">
        <f t="shared" si="87"/>
        <v>0</v>
      </c>
      <c r="BB125" s="5">
        <f t="shared" si="87"/>
        <v>31.224160000000001</v>
      </c>
      <c r="BC125" s="5">
        <f t="shared" si="87"/>
        <v>0</v>
      </c>
      <c r="BD125" s="5">
        <f t="shared" si="87"/>
        <v>0</v>
      </c>
      <c r="BE125" s="5">
        <f t="shared" si="87"/>
        <v>0</v>
      </c>
      <c r="BF125" s="5">
        <f t="shared" si="87"/>
        <v>0</v>
      </c>
      <c r="BG125" s="5">
        <f t="shared" si="87"/>
        <v>0</v>
      </c>
      <c r="BH125" s="5">
        <f t="shared" si="87"/>
        <v>0</v>
      </c>
      <c r="BI125" s="5">
        <f t="shared" si="87"/>
        <v>0</v>
      </c>
      <c r="BJ125" s="5">
        <f t="shared" ref="BJ125:CO125" si="88">SUMIFS(BJ$1:BJ$116,$U$1:$U$116,"ВС'НДС",$T$1:$T$116,"20220801",$S$1:$S$116,"Р")</f>
        <v>13.325839999999999</v>
      </c>
      <c r="BK125" s="5">
        <f t="shared" si="88"/>
        <v>0</v>
      </c>
      <c r="BL125" s="5">
        <f t="shared" si="88"/>
        <v>0</v>
      </c>
      <c r="BM125" s="5">
        <f t="shared" si="88"/>
        <v>0</v>
      </c>
      <c r="BN125" s="5">
        <f t="shared" si="88"/>
        <v>0</v>
      </c>
      <c r="BO125" s="5">
        <f t="shared" si="88"/>
        <v>0</v>
      </c>
      <c r="BP125" s="5">
        <f t="shared" si="88"/>
        <v>0</v>
      </c>
      <c r="BQ125" s="5">
        <f t="shared" si="88"/>
        <v>0</v>
      </c>
      <c r="BR125" s="5">
        <f t="shared" si="88"/>
        <v>1318.4338699999998</v>
      </c>
      <c r="BS125" s="5">
        <f t="shared" si="88"/>
        <v>0</v>
      </c>
      <c r="BT125" s="5">
        <f t="shared" si="88"/>
        <v>0</v>
      </c>
      <c r="BU125" s="5">
        <f t="shared" si="88"/>
        <v>0</v>
      </c>
      <c r="BV125" s="5">
        <f t="shared" si="88"/>
        <v>0</v>
      </c>
      <c r="BW125" s="5">
        <f t="shared" si="88"/>
        <v>0</v>
      </c>
      <c r="BX125" s="5">
        <f t="shared" si="88"/>
        <v>0</v>
      </c>
      <c r="BY125" s="5">
        <f t="shared" si="88"/>
        <v>0</v>
      </c>
      <c r="BZ125" s="5">
        <f t="shared" si="88"/>
        <v>0</v>
      </c>
      <c r="CA125" s="5">
        <f t="shared" si="88"/>
        <v>0</v>
      </c>
      <c r="CB125" s="5">
        <f t="shared" si="88"/>
        <v>0</v>
      </c>
      <c r="CC125" s="5">
        <f t="shared" si="88"/>
        <v>0</v>
      </c>
      <c r="CD125" s="5">
        <f t="shared" si="88"/>
        <v>0</v>
      </c>
      <c r="CE125" s="5">
        <f t="shared" si="88"/>
        <v>0</v>
      </c>
      <c r="CF125" s="5">
        <f t="shared" si="88"/>
        <v>0</v>
      </c>
      <c r="CG125" s="5">
        <f t="shared" si="88"/>
        <v>0</v>
      </c>
      <c r="CH125" s="5">
        <f t="shared" si="88"/>
        <v>1.284</v>
      </c>
      <c r="CI125" s="5">
        <f t="shared" si="88"/>
        <v>0</v>
      </c>
      <c r="CJ125" s="5">
        <f t="shared" si="88"/>
        <v>0</v>
      </c>
      <c r="CK125" s="5">
        <f t="shared" si="88"/>
        <v>0</v>
      </c>
      <c r="CL125" s="5">
        <f t="shared" si="88"/>
        <v>0</v>
      </c>
      <c r="CM125" s="5">
        <f t="shared" si="88"/>
        <v>0</v>
      </c>
      <c r="CN125" s="5">
        <f t="shared" si="88"/>
        <v>0</v>
      </c>
      <c r="CO125" s="5">
        <f t="shared" si="88"/>
        <v>0</v>
      </c>
      <c r="CP125" s="5">
        <f t="shared" ref="CP125:DM125" si="89">SUMIFS(CP$1:CP$116,$U$1:$U$116,"ВС'НДС",$T$1:$T$116,"20220801",$S$1:$S$116,"Р")</f>
        <v>3.6000000000000004E-2</v>
      </c>
      <c r="CQ125" s="5">
        <f t="shared" si="89"/>
        <v>0</v>
      </c>
      <c r="CR125" s="5">
        <f t="shared" si="89"/>
        <v>0</v>
      </c>
      <c r="CS125" s="5">
        <f t="shared" si="89"/>
        <v>0</v>
      </c>
      <c r="CT125" s="5">
        <f t="shared" si="89"/>
        <v>0</v>
      </c>
      <c r="CU125" s="5">
        <f t="shared" si="89"/>
        <v>0</v>
      </c>
      <c r="CV125" s="5">
        <f t="shared" si="89"/>
        <v>0</v>
      </c>
      <c r="CW125" s="5">
        <f t="shared" si="89"/>
        <v>0</v>
      </c>
      <c r="CX125" s="5">
        <f t="shared" si="89"/>
        <v>361.80612000000008</v>
      </c>
      <c r="CY125" s="5">
        <f t="shared" si="89"/>
        <v>0</v>
      </c>
      <c r="CZ125" s="5">
        <f t="shared" si="89"/>
        <v>0</v>
      </c>
      <c r="DA125" s="5">
        <f t="shared" si="89"/>
        <v>0</v>
      </c>
      <c r="DB125" s="5">
        <f t="shared" si="89"/>
        <v>0</v>
      </c>
      <c r="DC125" s="5">
        <f t="shared" si="89"/>
        <v>0</v>
      </c>
      <c r="DD125" s="5">
        <f t="shared" si="89"/>
        <v>0</v>
      </c>
      <c r="DE125" s="5">
        <f t="shared" si="89"/>
        <v>0</v>
      </c>
      <c r="DF125" s="5">
        <f t="shared" si="89"/>
        <v>0</v>
      </c>
      <c r="DG125" s="5">
        <f t="shared" si="89"/>
        <v>0</v>
      </c>
      <c r="DH125" s="5">
        <f t="shared" si="89"/>
        <v>0</v>
      </c>
      <c r="DI125" s="5">
        <f t="shared" si="89"/>
        <v>0</v>
      </c>
      <c r="DJ125" s="5">
        <f t="shared" si="89"/>
        <v>0</v>
      </c>
      <c r="DK125" s="5">
        <f t="shared" si="89"/>
        <v>0</v>
      </c>
      <c r="DL125" s="5">
        <f t="shared" si="89"/>
        <v>0</v>
      </c>
      <c r="DM125" s="5">
        <f t="shared" si="89"/>
        <v>0</v>
      </c>
    </row>
    <row r="126" spans="1:117" ht="12.75">
      <c r="A126" s="15"/>
      <c r="B126" s="15"/>
      <c r="C126" s="31" t="s">
        <v>102</v>
      </c>
      <c r="D126" s="31"/>
      <c r="E126" s="31"/>
      <c r="F126" s="31"/>
      <c r="G126" s="31"/>
      <c r="H126" s="31"/>
      <c r="I126" s="31"/>
      <c r="J126" s="16"/>
      <c r="K126" s="16"/>
      <c r="L126" s="16"/>
    </row>
    <row r="127" spans="1:117" ht="12">
      <c r="A127" s="17"/>
      <c r="B127" s="17"/>
      <c r="C127" s="32" t="s">
        <v>103</v>
      </c>
      <c r="D127" s="32"/>
      <c r="E127" s="32"/>
      <c r="F127" s="32"/>
      <c r="G127" s="32"/>
      <c r="H127" s="32"/>
      <c r="I127" s="32"/>
      <c r="J127" s="10">
        <f>SUM(J128:J132)</f>
        <v>181.14999999999998</v>
      </c>
      <c r="K127" s="10"/>
      <c r="L127" s="9">
        <f>SUM(L128:L132)</f>
        <v>1711.4641499999998</v>
      </c>
    </row>
    <row r="128" spans="1:117" ht="12">
      <c r="A128" s="17"/>
      <c r="B128" s="17"/>
      <c r="C128" s="33" t="s">
        <v>104</v>
      </c>
      <c r="D128" s="33"/>
      <c r="E128" s="33"/>
      <c r="F128" s="33"/>
      <c r="G128" s="33"/>
      <c r="H128" s="33"/>
      <c r="I128" s="33"/>
      <c r="J128" s="17"/>
      <c r="K128" s="17"/>
      <c r="L128" s="17"/>
    </row>
    <row r="129" spans="1:12" ht="12">
      <c r="A129" s="17"/>
      <c r="B129" s="17"/>
      <c r="C129" s="24" t="s">
        <v>105</v>
      </c>
      <c r="D129" s="24"/>
      <c r="E129" s="24"/>
      <c r="F129" s="24"/>
      <c r="G129" s="24"/>
      <c r="H129" s="24"/>
      <c r="I129" s="24"/>
      <c r="J129" s="10">
        <f>SUMIF($M$1:$M128,"оз",J$1:J128)</f>
        <v>10.931000000000001</v>
      </c>
      <c r="K129" s="10">
        <f>IF(J129*L129=0,"",L129/J129)</f>
        <v>31.879999999999995</v>
      </c>
      <c r="L129" s="9">
        <f>SUMIF($M$1:$M128,"оз",L$1:L128)</f>
        <v>348.48027999999999</v>
      </c>
    </row>
    <row r="130" spans="1:12" ht="12">
      <c r="A130" s="17"/>
      <c r="B130" s="17"/>
      <c r="C130" s="24" t="s">
        <v>106</v>
      </c>
      <c r="D130" s="24"/>
      <c r="E130" s="24"/>
      <c r="F130" s="24"/>
      <c r="G130" s="24"/>
      <c r="H130" s="24"/>
      <c r="I130" s="24"/>
      <c r="J130" s="10">
        <f>SUMIF($M$1:$M129,"эм",J$1:J129)</f>
        <v>3.9600000000000004</v>
      </c>
      <c r="K130" s="10">
        <f>IF(J130*L130=0,"",L130/J130)</f>
        <v>11.25</v>
      </c>
      <c r="L130" s="9">
        <f>SUMIF($M$1:$M129,"эм",L$1:L129)</f>
        <v>44.550000000000004</v>
      </c>
    </row>
    <row r="131" spans="1:12" ht="12">
      <c r="A131" s="17"/>
      <c r="B131" s="17"/>
      <c r="C131" s="24" t="s">
        <v>107</v>
      </c>
      <c r="D131" s="24"/>
      <c r="E131" s="24"/>
      <c r="F131" s="24"/>
      <c r="G131" s="24"/>
      <c r="H131" s="24"/>
      <c r="I131" s="24"/>
      <c r="J131" s="10">
        <f>SUMIF($M$1:$M130,"мр",J$1:J130)+SUMIF($M$1:$M130,"мр_тек",J$1:J130)</f>
        <v>166.25899999999999</v>
      </c>
      <c r="K131" s="10">
        <f>IF(J131*L131=0,"",L131/J131)</f>
        <v>7.93</v>
      </c>
      <c r="L131" s="9">
        <f>SUMIF($M$1:$M130,"мр",L$1:L130)+SUMIF($M$1:$M130,"мр_тек",L$1:L130)</f>
        <v>1318.4338699999998</v>
      </c>
    </row>
    <row r="132" spans="1:12" ht="12">
      <c r="A132" s="17"/>
      <c r="B132" s="17"/>
      <c r="C132" s="24" t="s">
        <v>108</v>
      </c>
      <c r="D132" s="24"/>
      <c r="E132" s="24"/>
      <c r="F132" s="24"/>
      <c r="G132" s="24"/>
      <c r="H132" s="24"/>
      <c r="I132" s="24"/>
      <c r="J132" s="10">
        <f>SUMIF($M$1:$M131,"првоз",J$1:J131)+SUMIF($M$1:$M131,"првоз_тек",J$1:J131)</f>
        <v>0</v>
      </c>
      <c r="K132" s="10" t="str">
        <f>IF(J132*L132=0,"",L132/J132)</f>
        <v/>
      </c>
      <c r="L132" s="9">
        <f>SUMIF($M$1:$M131,"првоз",L$1:L131)+SUMIF($M$1:$M131,"првоз_тек",L$1:L131)</f>
        <v>0</v>
      </c>
    </row>
    <row r="133" spans="1:12" ht="12">
      <c r="A133" s="17"/>
      <c r="B133" s="17"/>
      <c r="C133" s="24" t="s">
        <v>109</v>
      </c>
      <c r="D133" s="24"/>
      <c r="E133" s="24"/>
      <c r="F133" s="24"/>
      <c r="G133" s="24"/>
      <c r="H133" s="24"/>
      <c r="I133" s="24"/>
      <c r="J133" s="10">
        <f>SUMIF($M$1:$M132,"фот",J$1:J132)</f>
        <v>11.349</v>
      </c>
      <c r="K133" s="10"/>
      <c r="L133" s="9">
        <f>SUMIF($M$1:$M132,"фот",L$1:L132)</f>
        <v>361.80612000000008</v>
      </c>
    </row>
    <row r="134" spans="1:12" ht="12">
      <c r="A134" s="17"/>
      <c r="B134" s="17"/>
      <c r="C134" s="24" t="s">
        <v>110</v>
      </c>
      <c r="D134" s="24"/>
      <c r="E134" s="24"/>
      <c r="F134" s="24"/>
      <c r="G134" s="24"/>
      <c r="H134" s="24"/>
      <c r="I134" s="24"/>
      <c r="J134" s="10">
        <f>SUMIF($M$1:$M133,"нр",J$1:J133)</f>
        <v>11.68947</v>
      </c>
      <c r="K134" s="10"/>
      <c r="L134" s="9">
        <f>SUMIF($M$1:$M133,"нр",L$1:L133)</f>
        <v>372.66030360000008</v>
      </c>
    </row>
    <row r="135" spans="1:12" ht="12">
      <c r="A135" s="17"/>
      <c r="B135" s="17"/>
      <c r="C135" s="24" t="s">
        <v>111</v>
      </c>
      <c r="D135" s="24"/>
      <c r="E135" s="24"/>
      <c r="F135" s="24"/>
      <c r="G135" s="24"/>
      <c r="H135" s="24"/>
      <c r="I135" s="24"/>
      <c r="J135" s="10">
        <f>SUMIF($M$1:$M134,"сп",J$1:J134)</f>
        <v>8.1712799999999994</v>
      </c>
      <c r="K135" s="10"/>
      <c r="L135" s="9">
        <f>SUMIF($M$1:$M134,"сп",L$1:L134)</f>
        <v>260.50040639999997</v>
      </c>
    </row>
    <row r="136" spans="1:12" ht="12">
      <c r="A136" s="17"/>
      <c r="B136" s="17"/>
      <c r="C136" s="24" t="s">
        <v>112</v>
      </c>
      <c r="D136" s="24"/>
      <c r="E136" s="24"/>
      <c r="F136" s="24"/>
      <c r="G136" s="24"/>
      <c r="H136" s="24"/>
      <c r="I136" s="24"/>
      <c r="J136" s="10">
        <f>SUMIF($M$1:$M135,"об",J$1:J135)+SUMIF($M$1:$M135,"об_тек",J$1:J135)</f>
        <v>0</v>
      </c>
      <c r="K136" s="10" t="str">
        <f>IF(J136*L136=0,"",L136/J136)</f>
        <v/>
      </c>
      <c r="L136" s="9">
        <f>SUMIF($M$1:$M135,"об",L$1:L135)+SUMIF($M$1:$M135,"об_тек",L$1:L135)</f>
        <v>0</v>
      </c>
    </row>
    <row r="137" spans="1:12" ht="12">
      <c r="A137" s="17"/>
      <c r="B137" s="17"/>
      <c r="C137" s="24" t="s">
        <v>113</v>
      </c>
      <c r="D137" s="24"/>
      <c r="E137" s="24"/>
      <c r="F137" s="24"/>
      <c r="G137" s="24"/>
      <c r="H137" s="24"/>
      <c r="I137" s="24"/>
      <c r="J137" s="10">
        <f>SUMIF($M$1:$M136,"проч",J$1:J136)</f>
        <v>0</v>
      </c>
      <c r="K137" s="10" t="str">
        <f>IF(J137*L137=0,"",L137/J137)</f>
        <v/>
      </c>
      <c r="L137" s="9">
        <f>SUMIF($M$1:$M136,"проч",L$1:L136)</f>
        <v>0</v>
      </c>
    </row>
    <row r="138" spans="1:12" ht="12">
      <c r="A138" s="25" t="s">
        <v>114</v>
      </c>
      <c r="B138" s="25"/>
      <c r="C138" s="26" t="s">
        <v>115</v>
      </c>
      <c r="D138" s="26"/>
      <c r="E138" s="26"/>
      <c r="F138" s="26"/>
      <c r="G138" s="26"/>
      <c r="H138" s="26"/>
      <c r="I138" s="26"/>
      <c r="J138" s="18"/>
      <c r="K138" s="18"/>
      <c r="L138" s="19">
        <f>($V$124+$W$124+$X$124+$Y$124)</f>
        <v>468.92497200000003</v>
      </c>
    </row>
    <row r="139" spans="1:12" ht="12.75">
      <c r="A139" s="15"/>
      <c r="B139" s="15"/>
      <c r="C139" s="27" t="s">
        <v>116</v>
      </c>
      <c r="D139" s="27"/>
      <c r="E139" s="27"/>
      <c r="F139" s="27"/>
      <c r="G139" s="27"/>
      <c r="H139" s="27"/>
      <c r="I139" s="27"/>
      <c r="J139" s="20">
        <f>SUM(J$134:J$137)+J$127</f>
        <v>201.01074999999997</v>
      </c>
      <c r="K139" s="16"/>
      <c r="L139" s="20">
        <f>$AD$125+$AE$125+$AF$125+$AG$125</f>
        <v>2813.5498319999997</v>
      </c>
    </row>
    <row r="140" spans="1:12" ht="15" hidden="1">
      <c r="D140" s="22" t="s">
        <v>117</v>
      </c>
      <c r="E140" s="22"/>
      <c r="F140" s="23"/>
      <c r="G140" s="22" t="s">
        <v>118</v>
      </c>
      <c r="H140" s="22"/>
      <c r="I140" s="22"/>
    </row>
    <row r="141" spans="1:12" ht="15" hidden="1">
      <c r="B141" s="22" t="s">
        <v>119</v>
      </c>
      <c r="C141" s="23"/>
      <c r="D141" s="22">
        <f>($AD$125+$AE$125+$AF$125+$AG$125)</f>
        <v>2813.5498319999997</v>
      </c>
      <c r="E141" s="22"/>
      <c r="F141" s="23"/>
      <c r="G141" s="22">
        <f>(SUM(G142:G145))</f>
        <v>201.01074999999997</v>
      </c>
      <c r="H141" s="22"/>
      <c r="I141" s="22"/>
    </row>
    <row r="142" spans="1:12" ht="15" hidden="1">
      <c r="B142" s="22" t="s">
        <v>120</v>
      </c>
      <c r="C142" s="23"/>
      <c r="D142" s="22">
        <f>($AD$125)</f>
        <v>2813.5498319999997</v>
      </c>
      <c r="E142" s="22"/>
      <c r="F142" s="23"/>
      <c r="G142" s="22">
        <f>(SUMIF($N$1:$N$125,"СТР",$J$1:$J$125))</f>
        <v>201.01074999999997</v>
      </c>
      <c r="H142" s="22"/>
      <c r="I142" s="22"/>
    </row>
    <row r="143" spans="1:12" ht="15" hidden="1">
      <c r="B143" s="22" t="s">
        <v>121</v>
      </c>
      <c r="C143" s="23"/>
      <c r="D143" s="22">
        <f>($AE$125)</f>
        <v>0</v>
      </c>
      <c r="E143" s="22"/>
      <c r="F143" s="23"/>
      <c r="G143" s="22">
        <f>(SUMIF($N$1:$N$125,"МНР",$J$1:$J$125))</f>
        <v>0</v>
      </c>
      <c r="H143" s="22"/>
      <c r="I143" s="22"/>
    </row>
    <row r="144" spans="1:12" ht="15" hidden="1">
      <c r="B144" s="22" t="s">
        <v>122</v>
      </c>
      <c r="C144" s="23"/>
      <c r="D144" s="22">
        <f>($AF$125)</f>
        <v>0</v>
      </c>
      <c r="E144" s="22"/>
      <c r="F144" s="23"/>
      <c r="G144" s="22">
        <f>(SUMIF($N$1:$N$125,"ОБ",$J$1:$J$125))</f>
        <v>0</v>
      </c>
      <c r="H144" s="22"/>
      <c r="I144" s="22"/>
    </row>
    <row r="145" spans="1:12" ht="15" hidden="1">
      <c r="B145" s="22" t="s">
        <v>123</v>
      </c>
      <c r="C145" s="23"/>
      <c r="D145" s="22">
        <f>($AG$125)</f>
        <v>0</v>
      </c>
      <c r="E145" s="22"/>
      <c r="F145" s="23"/>
      <c r="G145" s="22">
        <f>(SUMIF($N$1:$N$125,"ПРОЧ",$J$1:$J$125))</f>
        <v>0</v>
      </c>
      <c r="H145" s="22"/>
      <c r="I145" s="22"/>
    </row>
    <row r="146" spans="1:12" ht="15" hidden="1">
      <c r="B146" s="22" t="s">
        <v>124</v>
      </c>
      <c r="C146" s="23"/>
      <c r="D146" s="22">
        <f>($AL$125+$AM$125+$AN$125+$AO$125)</f>
        <v>348.48027999999999</v>
      </c>
      <c r="E146" s="22"/>
      <c r="F146" s="23"/>
      <c r="G146" s="22">
        <f>(SUMIF($M$1:$M$125,"ОЗ",$J$1:$J$125))</f>
        <v>10.931000000000001</v>
      </c>
      <c r="H146" s="22"/>
      <c r="I146" s="22"/>
    </row>
    <row r="147" spans="1:12" ht="15" hidden="1">
      <c r="B147" s="22" t="s">
        <v>125</v>
      </c>
      <c r="C147" s="23"/>
      <c r="D147" s="22">
        <f>($CH$125+$CI$125+$CJ$125+$CK$125)</f>
        <v>1.284</v>
      </c>
      <c r="E147" s="22"/>
      <c r="F147" s="23"/>
      <c r="G147" s="22"/>
      <c r="H147" s="22"/>
      <c r="I147" s="22"/>
    </row>
    <row r="148" spans="1:12" ht="15" hidden="1">
      <c r="B148" s="22" t="s">
        <v>126</v>
      </c>
      <c r="C148" s="23"/>
      <c r="D148" s="22">
        <f>($CP$125+$CQ$125+$CR$125+$CS$125)</f>
        <v>3.6000000000000004E-2</v>
      </c>
      <c r="E148" s="22"/>
      <c r="F148" s="23"/>
      <c r="G148" s="22"/>
      <c r="H148" s="22"/>
      <c r="I148" s="22"/>
    </row>
    <row r="149" spans="1:12" ht="15" hidden="1">
      <c r="B149" s="22" t="s">
        <v>127</v>
      </c>
      <c r="C149" s="23"/>
      <c r="D149" s="22">
        <f>($DF$125+$DG$125+$DH$125+$DI$125)</f>
        <v>0</v>
      </c>
      <c r="E149" s="22"/>
      <c r="F149" s="23"/>
      <c r="G149" s="22"/>
      <c r="H149" s="22"/>
      <c r="I149" s="22"/>
    </row>
    <row r="150" spans="1:12" ht="30" customHeight="1">
      <c r="A150" s="21"/>
    </row>
    <row r="151" spans="1:12" ht="12.75" customHeight="1">
      <c r="A151" s="41" t="s">
        <v>128</v>
      </c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</row>
  </sheetData>
  <mergeCells count="272">
    <mergeCell ref="A151:L151"/>
    <mergeCell ref="B5:D5"/>
    <mergeCell ref="F5:K5"/>
    <mergeCell ref="B6:D6"/>
    <mergeCell ref="F6:K6"/>
    <mergeCell ref="B7:D7"/>
    <mergeCell ref="F7:K7"/>
    <mergeCell ref="A1:D1"/>
    <mergeCell ref="I1:L1"/>
    <mergeCell ref="B3:D3"/>
    <mergeCell ref="F3:K3"/>
    <mergeCell ref="F4:I4"/>
    <mergeCell ref="J4:K4"/>
    <mergeCell ref="A14:M14"/>
    <mergeCell ref="A15:C15"/>
    <mergeCell ref="A16:B16"/>
    <mergeCell ref="C16:G16"/>
    <mergeCell ref="A17:M17"/>
    <mergeCell ref="A18:F18"/>
    <mergeCell ref="A8:M8"/>
    <mergeCell ref="A9:M9"/>
    <mergeCell ref="A10:M10"/>
    <mergeCell ref="A11:M11"/>
    <mergeCell ref="A12:M12"/>
    <mergeCell ref="A13:M13"/>
    <mergeCell ref="A21:E21"/>
    <mergeCell ref="F21:J21"/>
    <mergeCell ref="K21:L21"/>
    <mergeCell ref="A22:E22"/>
    <mergeCell ref="F22:J23"/>
    <mergeCell ref="K22:L23"/>
    <mergeCell ref="A23:E23"/>
    <mergeCell ref="A19:B19"/>
    <mergeCell ref="C19:I19"/>
    <mergeCell ref="J19:L19"/>
    <mergeCell ref="A20:E20"/>
    <mergeCell ref="F20:J20"/>
    <mergeCell ref="K20:L20"/>
    <mergeCell ref="H26:J26"/>
    <mergeCell ref="K26:K27"/>
    <mergeCell ref="L26:L27"/>
    <mergeCell ref="V29:AC29"/>
    <mergeCell ref="AD29:AK29"/>
    <mergeCell ref="AL29:AS29"/>
    <mergeCell ref="A24:B24"/>
    <mergeCell ref="C24:G24"/>
    <mergeCell ref="A26:A27"/>
    <mergeCell ref="B26:B27"/>
    <mergeCell ref="C26:C27"/>
    <mergeCell ref="D26:D27"/>
    <mergeCell ref="E26:G26"/>
    <mergeCell ref="CP29:CW29"/>
    <mergeCell ref="CX29:DE29"/>
    <mergeCell ref="DF29:DM29"/>
    <mergeCell ref="V30:Y30"/>
    <mergeCell ref="Z30:AC30"/>
    <mergeCell ref="AD30:AG30"/>
    <mergeCell ref="AH30:AK30"/>
    <mergeCell ref="AL30:AO30"/>
    <mergeCell ref="AP30:AS30"/>
    <mergeCell ref="AT30:AW30"/>
    <mergeCell ref="AT29:BA29"/>
    <mergeCell ref="BB29:BI29"/>
    <mergeCell ref="BJ29:BQ29"/>
    <mergeCell ref="BR29:BY29"/>
    <mergeCell ref="BZ29:CG29"/>
    <mergeCell ref="CH29:CO29"/>
    <mergeCell ref="CT30:CW30"/>
    <mergeCell ref="CX30:DA30"/>
    <mergeCell ref="DB30:DE30"/>
    <mergeCell ref="DF30:DI30"/>
    <mergeCell ref="DJ30:DM30"/>
    <mergeCell ref="CL30:CO30"/>
    <mergeCell ref="CP30:CS30"/>
    <mergeCell ref="BV30:BY30"/>
    <mergeCell ref="BZ30:CC30"/>
    <mergeCell ref="CD30:CG30"/>
    <mergeCell ref="CH30:CK30"/>
    <mergeCell ref="AX30:BA30"/>
    <mergeCell ref="BB30:BE30"/>
    <mergeCell ref="BF30:BI30"/>
    <mergeCell ref="BJ30:BM30"/>
    <mergeCell ref="BN30:BQ30"/>
    <mergeCell ref="BR30:BU30"/>
    <mergeCell ref="BR51:BU51"/>
    <mergeCell ref="BV51:BY51"/>
    <mergeCell ref="BZ51:CC51"/>
    <mergeCell ref="DF50:DM50"/>
    <mergeCell ref="V51:Y51"/>
    <mergeCell ref="Z51:AC51"/>
    <mergeCell ref="AD51:AG51"/>
    <mergeCell ref="AH51:AK51"/>
    <mergeCell ref="AL51:AO51"/>
    <mergeCell ref="AP51:AS51"/>
    <mergeCell ref="AT51:AW51"/>
    <mergeCell ref="AX51:BA51"/>
    <mergeCell ref="BB51:BE51"/>
    <mergeCell ref="BJ50:BQ50"/>
    <mergeCell ref="BR50:BY50"/>
    <mergeCell ref="BZ50:CG50"/>
    <mergeCell ref="CH50:CO50"/>
    <mergeCell ref="CP50:CW50"/>
    <mergeCell ref="CX50:DE50"/>
    <mergeCell ref="V50:AC50"/>
    <mergeCell ref="AD50:AK50"/>
    <mergeCell ref="AL50:AS50"/>
    <mergeCell ref="AT50:BA50"/>
    <mergeCell ref="BB50:BI50"/>
    <mergeCell ref="V72:Y72"/>
    <mergeCell ref="Z72:AC72"/>
    <mergeCell ref="AD72:AG72"/>
    <mergeCell ref="AH72:AK72"/>
    <mergeCell ref="AL72:AO72"/>
    <mergeCell ref="DB51:DE51"/>
    <mergeCell ref="DF51:DI51"/>
    <mergeCell ref="DJ51:DM51"/>
    <mergeCell ref="V71:AC71"/>
    <mergeCell ref="AD71:AK71"/>
    <mergeCell ref="AL71:AS71"/>
    <mergeCell ref="AT71:BA71"/>
    <mergeCell ref="BB71:BI71"/>
    <mergeCell ref="BJ71:BQ71"/>
    <mergeCell ref="BR71:BY71"/>
    <mergeCell ref="CD51:CG51"/>
    <mergeCell ref="CH51:CK51"/>
    <mergeCell ref="CL51:CO51"/>
    <mergeCell ref="CP51:CS51"/>
    <mergeCell ref="CT51:CW51"/>
    <mergeCell ref="CX51:DA51"/>
    <mergeCell ref="BF51:BI51"/>
    <mergeCell ref="BJ51:BM51"/>
    <mergeCell ref="BN51:BQ51"/>
    <mergeCell ref="CP71:CW71"/>
    <mergeCell ref="CX71:DE71"/>
    <mergeCell ref="DF71:DM71"/>
    <mergeCell ref="DJ72:DM72"/>
    <mergeCell ref="CL72:CO72"/>
    <mergeCell ref="CP72:CS72"/>
    <mergeCell ref="CT72:CW72"/>
    <mergeCell ref="CX72:DA72"/>
    <mergeCell ref="DB72:DE72"/>
    <mergeCell ref="DF72:DI72"/>
    <mergeCell ref="BJ89:BQ89"/>
    <mergeCell ref="BR89:BY89"/>
    <mergeCell ref="BZ89:CG89"/>
    <mergeCell ref="CH89:CO89"/>
    <mergeCell ref="AX72:BA72"/>
    <mergeCell ref="BB72:BE72"/>
    <mergeCell ref="BF72:BI72"/>
    <mergeCell ref="BJ72:BM72"/>
    <mergeCell ref="BZ71:CG71"/>
    <mergeCell ref="CH71:CO71"/>
    <mergeCell ref="BN72:BQ72"/>
    <mergeCell ref="BR72:BU72"/>
    <mergeCell ref="BV72:BY72"/>
    <mergeCell ref="BZ72:CC72"/>
    <mergeCell ref="CD72:CG72"/>
    <mergeCell ref="CH72:CK72"/>
    <mergeCell ref="AP72:AS72"/>
    <mergeCell ref="AT72:AW72"/>
    <mergeCell ref="CP89:CW89"/>
    <mergeCell ref="CX89:DE89"/>
    <mergeCell ref="DF89:DM89"/>
    <mergeCell ref="V90:Y90"/>
    <mergeCell ref="Z90:AC90"/>
    <mergeCell ref="AD90:AG90"/>
    <mergeCell ref="AH90:AK90"/>
    <mergeCell ref="AL90:AO90"/>
    <mergeCell ref="AP90:AS90"/>
    <mergeCell ref="AT90:AW90"/>
    <mergeCell ref="CT90:CW90"/>
    <mergeCell ref="CX90:DA90"/>
    <mergeCell ref="DB90:DE90"/>
    <mergeCell ref="DF90:DI90"/>
    <mergeCell ref="DJ90:DM90"/>
    <mergeCell ref="CL90:CO90"/>
    <mergeCell ref="CP90:CS90"/>
    <mergeCell ref="V89:AC89"/>
    <mergeCell ref="AD89:AK89"/>
    <mergeCell ref="AL89:AS89"/>
    <mergeCell ref="AT89:BA89"/>
    <mergeCell ref="BB89:BI89"/>
    <mergeCell ref="BV90:BY90"/>
    <mergeCell ref="BZ90:CC90"/>
    <mergeCell ref="CD90:CG90"/>
    <mergeCell ref="CH90:CK90"/>
    <mergeCell ref="AX90:BA90"/>
    <mergeCell ref="BB90:BE90"/>
    <mergeCell ref="BF90:BI90"/>
    <mergeCell ref="BJ90:BM90"/>
    <mergeCell ref="BN90:BQ90"/>
    <mergeCell ref="BR90:BU90"/>
    <mergeCell ref="DF114:DM114"/>
    <mergeCell ref="V115:Y115"/>
    <mergeCell ref="Z115:AC115"/>
    <mergeCell ref="AD115:AG115"/>
    <mergeCell ref="AH115:AK115"/>
    <mergeCell ref="AL115:AO115"/>
    <mergeCell ref="AP115:AS115"/>
    <mergeCell ref="AT115:AW115"/>
    <mergeCell ref="AX115:BA115"/>
    <mergeCell ref="BB115:BE115"/>
    <mergeCell ref="BJ114:BQ114"/>
    <mergeCell ref="BR114:BY114"/>
    <mergeCell ref="BZ114:CG114"/>
    <mergeCell ref="CH114:CO114"/>
    <mergeCell ref="CP114:CW114"/>
    <mergeCell ref="CX114:DE114"/>
    <mergeCell ref="V114:AC114"/>
    <mergeCell ref="AD114:AK114"/>
    <mergeCell ref="AL114:AS114"/>
    <mergeCell ref="AT114:BA114"/>
    <mergeCell ref="BB114:BI114"/>
    <mergeCell ref="C129:I129"/>
    <mergeCell ref="C130:I130"/>
    <mergeCell ref="C131:I131"/>
    <mergeCell ref="C132:I132"/>
    <mergeCell ref="C133:I133"/>
    <mergeCell ref="C134:I134"/>
    <mergeCell ref="DB115:DE115"/>
    <mergeCell ref="DF115:DI115"/>
    <mergeCell ref="DJ115:DM115"/>
    <mergeCell ref="C126:I126"/>
    <mergeCell ref="C127:I127"/>
    <mergeCell ref="C128:I128"/>
    <mergeCell ref="CD115:CG115"/>
    <mergeCell ref="CH115:CK115"/>
    <mergeCell ref="CL115:CO115"/>
    <mergeCell ref="CP115:CS115"/>
    <mergeCell ref="CT115:CW115"/>
    <mergeCell ref="CX115:DA115"/>
    <mergeCell ref="BF115:BI115"/>
    <mergeCell ref="BJ115:BM115"/>
    <mergeCell ref="BN115:BQ115"/>
    <mergeCell ref="BR115:BU115"/>
    <mergeCell ref="BV115:BY115"/>
    <mergeCell ref="BZ115:CC115"/>
    <mergeCell ref="D140:F140"/>
    <mergeCell ref="G140:I140"/>
    <mergeCell ref="B141:C141"/>
    <mergeCell ref="D141:F141"/>
    <mergeCell ref="G141:I141"/>
    <mergeCell ref="B142:C142"/>
    <mergeCell ref="D142:F142"/>
    <mergeCell ref="G142:I142"/>
    <mergeCell ref="C135:I135"/>
    <mergeCell ref="C136:I136"/>
    <mergeCell ref="C137:I137"/>
    <mergeCell ref="A138:B138"/>
    <mergeCell ref="C138:I138"/>
    <mergeCell ref="C139:I139"/>
    <mergeCell ref="B145:C145"/>
    <mergeCell ref="D145:F145"/>
    <mergeCell ref="G145:I145"/>
    <mergeCell ref="B146:C146"/>
    <mergeCell ref="D146:F146"/>
    <mergeCell ref="G146:I146"/>
    <mergeCell ref="B143:C143"/>
    <mergeCell ref="D143:F143"/>
    <mergeCell ref="G143:I143"/>
    <mergeCell ref="B144:C144"/>
    <mergeCell ref="D144:F144"/>
    <mergeCell ref="G144:I144"/>
    <mergeCell ref="B149:C149"/>
    <mergeCell ref="D149:F149"/>
    <mergeCell ref="G149:I149"/>
    <mergeCell ref="B147:C147"/>
    <mergeCell ref="D147:F147"/>
    <mergeCell ref="G147:I147"/>
    <mergeCell ref="B148:C148"/>
    <mergeCell ref="D148:F148"/>
    <mergeCell ref="G148:I148"/>
  </mergeCells>
  <pageMargins left="0.19689999999999999" right="0.19689999999999999" top="0.59060000000000001" bottom="0.19689999999999999" header="0.5" footer="0.5"/>
  <pageSetup paperSize="9" fitToHeight="0" orientation="landscape" verticalDpi="0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</vt:lpstr>
      <vt:lpstr>ЛС!Заголовки_для_печати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DENIS-PTO</dc:creator>
  <dc:description>Метод счета: Базисно-индексный
ЗМ в составе машин: Да
Разбивка ТЗМ по профессиям: Нет
ID печати: 6H00LZDRQ</dc:description>
  <cp:lastModifiedBy>ComputerG</cp:lastModifiedBy>
  <cp:lastPrinted>2022-11-10T08:02:00Z</cp:lastPrinted>
  <dcterms:created xsi:type="dcterms:W3CDTF">2022-11-10T10:15:29Z</dcterms:created>
  <dcterms:modified xsi:type="dcterms:W3CDTF">2022-11-16T06:03:53Z</dcterms:modified>
</cp:coreProperties>
</file>